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 tabRatio="793" firstSheet="4" activeTab="6"/>
  </bookViews>
  <sheets>
    <sheet name="Info Input" sheetId="2" r:id="rId1"/>
    <sheet name="Formulas" sheetId="3" r:id="rId2"/>
    <sheet name="Julian Calander" sheetId="4" state="hidden" r:id="rId3"/>
    <sheet name="Lookup" sheetId="5" r:id="rId4"/>
    <sheet name="Working 2" sheetId="6" r:id="rId5"/>
    <sheet name="Working" sheetId="15" r:id="rId6"/>
    <sheet name="7-21-13" sheetId="7" r:id="rId7"/>
    <sheet name="7-22-13" sheetId="8" r:id="rId8"/>
    <sheet name="7-23-13" sheetId="9" r:id="rId9"/>
    <sheet name="RestDay" sheetId="10" state="hidden" r:id="rId10"/>
    <sheet name="7-24-13" sheetId="11" r:id="rId11"/>
    <sheet name="Elevation Data" sheetId="16" r:id="rId12"/>
  </sheets>
  <calcPr calcId="145621"/>
</workbook>
</file>

<file path=xl/calcChain.xml><?xml version="1.0" encoding="utf-8"?>
<calcChain xmlns="http://schemas.openxmlformats.org/spreadsheetml/2006/main">
  <c r="V160" i="9" l="1"/>
  <c r="A124" i="9"/>
  <c r="F124" i="9"/>
  <c r="G124" i="9"/>
  <c r="H124" i="9"/>
  <c r="I124" i="9"/>
  <c r="J124" i="9"/>
  <c r="K124" i="9" s="1"/>
  <c r="L124" i="9"/>
  <c r="B124" i="9" s="1"/>
  <c r="C124" i="9" s="1"/>
  <c r="D124" i="9" s="1"/>
  <c r="E124" i="9" s="1"/>
  <c r="W124" i="9"/>
  <c r="W125" i="9" s="1"/>
  <c r="G154" i="9"/>
  <c r="H154" i="9"/>
  <c r="I154" i="9"/>
  <c r="J154" i="9" s="1"/>
  <c r="L154" i="9"/>
  <c r="I155" i="9"/>
  <c r="L155" i="9"/>
  <c r="L156" i="9"/>
  <c r="L157" i="9"/>
  <c r="L158" i="9"/>
  <c r="F154" i="9"/>
  <c r="F155" i="9"/>
  <c r="W105" i="9"/>
  <c r="W106" i="9" s="1"/>
  <c r="W108" i="9" s="1"/>
  <c r="W109" i="9" s="1"/>
  <c r="W110" i="9" s="1"/>
  <c r="W111" i="9" s="1"/>
  <c r="W112" i="9" s="1"/>
  <c r="W113" i="9" s="1"/>
  <c r="W114" i="9" s="1"/>
  <c r="W115" i="9" s="1"/>
  <c r="W116" i="9" s="1"/>
  <c r="W117" i="9" s="1"/>
  <c r="W118" i="9" s="1"/>
  <c r="W119" i="9" s="1"/>
  <c r="W120" i="9" s="1"/>
  <c r="W121" i="9" s="1"/>
  <c r="W122" i="9" s="1"/>
  <c r="A105" i="9"/>
  <c r="B105" i="9" s="1"/>
  <c r="T107" i="9"/>
  <c r="AB106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A155" i="9" s="1"/>
  <c r="AB155" i="9"/>
  <c r="AB156" i="9"/>
  <c r="AB157" i="9"/>
  <c r="AB158" i="9"/>
  <c r="AB105" i="9"/>
  <c r="AB104" i="9"/>
  <c r="T155" i="9"/>
  <c r="G155" i="9" s="1"/>
  <c r="Y155" i="9"/>
  <c r="T156" i="9"/>
  <c r="G156" i="9" s="1"/>
  <c r="X156" i="9"/>
  <c r="Y156" i="9"/>
  <c r="Z156" i="9" s="1"/>
  <c r="T157" i="9"/>
  <c r="H157" i="9" s="1"/>
  <c r="X157" i="9"/>
  <c r="Z157" i="9" s="1"/>
  <c r="Y157" i="9"/>
  <c r="AA157" i="9"/>
  <c r="T158" i="9"/>
  <c r="G158" i="9" s="1"/>
  <c r="X158" i="9"/>
  <c r="Y158" i="9"/>
  <c r="G108" i="16"/>
  <c r="G107" i="16"/>
  <c r="M124" i="9" l="1"/>
  <c r="F158" i="9"/>
  <c r="H158" i="9"/>
  <c r="J158" i="9" s="1"/>
  <c r="K158" i="9" s="1"/>
  <c r="I158" i="9"/>
  <c r="F157" i="9"/>
  <c r="J157" i="9" s="1"/>
  <c r="K157" i="9" s="1"/>
  <c r="I157" i="9"/>
  <c r="G157" i="9"/>
  <c r="F156" i="9"/>
  <c r="I156" i="9"/>
  <c r="J156" i="9" s="1"/>
  <c r="K156" i="9" s="1"/>
  <c r="H156" i="9"/>
  <c r="J155" i="9"/>
  <c r="K155" i="9" s="1"/>
  <c r="H155" i="9"/>
  <c r="K154" i="9"/>
  <c r="C105" i="9"/>
  <c r="A106" i="9"/>
  <c r="Z158" i="9"/>
  <c r="AD157" i="9"/>
  <c r="AC157" i="9"/>
  <c r="V157" i="9" s="1"/>
  <c r="AC155" i="9"/>
  <c r="V155" i="9" s="1"/>
  <c r="AA158" i="9"/>
  <c r="AC158" i="9" s="1"/>
  <c r="V158" i="9" s="1"/>
  <c r="AA156" i="9"/>
  <c r="AC156" i="9" s="1"/>
  <c r="V156" i="9" s="1"/>
  <c r="U157" i="9"/>
  <c r="AD158" i="9"/>
  <c r="U158" i="9" s="1"/>
  <c r="AD156" i="9"/>
  <c r="Y123" i="9"/>
  <c r="Y124" i="9"/>
  <c r="Y125" i="9"/>
  <c r="Y126" i="9"/>
  <c r="Y105" i="9"/>
  <c r="Y106" i="9"/>
  <c r="Y108" i="9"/>
  <c r="T123" i="9"/>
  <c r="AH17" i="11"/>
  <c r="AH16" i="11"/>
  <c r="AH14" i="11"/>
  <c r="AH13" i="11"/>
  <c r="AI17" i="9"/>
  <c r="AI16" i="9"/>
  <c r="AI14" i="9"/>
  <c r="AI13" i="9"/>
  <c r="AI15" i="9" s="1"/>
  <c r="I206" i="5"/>
  <c r="I205" i="5"/>
  <c r="E206" i="5"/>
  <c r="AH31" i="11"/>
  <c r="AH30" i="11"/>
  <c r="AH32" i="11" s="1"/>
  <c r="AH27" i="11"/>
  <c r="AH18" i="11"/>
  <c r="AH15" i="11"/>
  <c r="AH12" i="11"/>
  <c r="AH9" i="11"/>
  <c r="AH11" i="11" s="1"/>
  <c r="AH5" i="11"/>
  <c r="AI31" i="9"/>
  <c r="AI30" i="9"/>
  <c r="AI27" i="9"/>
  <c r="AI12" i="9"/>
  <c r="AI9" i="9"/>
  <c r="AI11" i="9" s="1"/>
  <c r="AI5" i="9"/>
  <c r="T151" i="9"/>
  <c r="Y151" i="9"/>
  <c r="T152" i="9"/>
  <c r="X152" i="9"/>
  <c r="Y152" i="9"/>
  <c r="X153" i="9" s="1"/>
  <c r="AA152" i="9"/>
  <c r="AC152" i="9" s="1"/>
  <c r="V152" i="9" s="1"/>
  <c r="L152" i="9" s="1"/>
  <c r="T153" i="9"/>
  <c r="Y153" i="9"/>
  <c r="X154" i="9" s="1"/>
  <c r="AA153" i="9"/>
  <c r="AC153" i="9" s="1"/>
  <c r="V153" i="9" s="1"/>
  <c r="L153" i="9" s="1"/>
  <c r="T154" i="9"/>
  <c r="Y154" i="9"/>
  <c r="X155" i="9" s="1"/>
  <c r="AA154" i="9"/>
  <c r="AC154" i="9" s="1"/>
  <c r="V154" i="9" s="1"/>
  <c r="T140" i="9"/>
  <c r="Y140" i="9"/>
  <c r="X141" i="9" s="1"/>
  <c r="T141" i="9"/>
  <c r="Y141" i="9"/>
  <c r="X142" i="9" s="1"/>
  <c r="AA141" i="9"/>
  <c r="AC141" i="9" s="1"/>
  <c r="V141" i="9" s="1"/>
  <c r="L141" i="9" s="1"/>
  <c r="T142" i="9"/>
  <c r="Y142" i="9"/>
  <c r="X143" i="9" s="1"/>
  <c r="AA142" i="9"/>
  <c r="AC142" i="9" s="1"/>
  <c r="V142" i="9" s="1"/>
  <c r="L142" i="9" s="1"/>
  <c r="T143" i="9"/>
  <c r="Y143" i="9"/>
  <c r="X144" i="9" s="1"/>
  <c r="AA143" i="9"/>
  <c r="AC143" i="9" s="1"/>
  <c r="V143" i="9" s="1"/>
  <c r="L143" i="9" s="1"/>
  <c r="T144" i="9"/>
  <c r="Y144" i="9"/>
  <c r="X145" i="9" s="1"/>
  <c r="AA144" i="9"/>
  <c r="AC144" i="9" s="1"/>
  <c r="V144" i="9" s="1"/>
  <c r="L144" i="9" s="1"/>
  <c r="T145" i="9"/>
  <c r="Y145" i="9"/>
  <c r="AA145" i="9"/>
  <c r="AC145" i="9" s="1"/>
  <c r="V145" i="9" s="1"/>
  <c r="L145" i="9" s="1"/>
  <c r="T146" i="9"/>
  <c r="Y146" i="9"/>
  <c r="X147" i="9" s="1"/>
  <c r="AD147" i="9" s="1"/>
  <c r="AA146" i="9"/>
  <c r="AC146" i="9" s="1"/>
  <c r="V146" i="9" s="1"/>
  <c r="L146" i="9" s="1"/>
  <c r="T147" i="9"/>
  <c r="Y147" i="9"/>
  <c r="X148" i="9" s="1"/>
  <c r="AA147" i="9"/>
  <c r="AC147" i="9" s="1"/>
  <c r="V147" i="9" s="1"/>
  <c r="L147" i="9" s="1"/>
  <c r="T148" i="9"/>
  <c r="Y148" i="9"/>
  <c r="X149" i="9" s="1"/>
  <c r="AA148" i="9"/>
  <c r="AC148" i="9" s="1"/>
  <c r="V148" i="9" s="1"/>
  <c r="L148" i="9" s="1"/>
  <c r="T149" i="9"/>
  <c r="Y149" i="9"/>
  <c r="AA149" i="9"/>
  <c r="AC149" i="9" s="1"/>
  <c r="V149" i="9" s="1"/>
  <c r="L149" i="9" s="1"/>
  <c r="T150" i="9"/>
  <c r="Y150" i="9"/>
  <c r="X151" i="9" s="1"/>
  <c r="AA150" i="9"/>
  <c r="AA151" i="9"/>
  <c r="AC151" i="9" s="1"/>
  <c r="V151" i="9" s="1"/>
  <c r="L151" i="9" s="1"/>
  <c r="AC150" i="9"/>
  <c r="V150" i="9" s="1"/>
  <c r="L150" i="9" s="1"/>
  <c r="N124" i="9" l="1"/>
  <c r="O124" i="9" s="1"/>
  <c r="P124" i="9"/>
  <c r="Q124" i="9" s="1"/>
  <c r="C106" i="9"/>
  <c r="B106" i="9"/>
  <c r="A107" i="9" s="1"/>
  <c r="AD144" i="9"/>
  <c r="Z147" i="9"/>
  <c r="F147" i="9" s="1"/>
  <c r="AI18" i="9"/>
  <c r="Z155" i="9"/>
  <c r="AD155" i="9"/>
  <c r="U155" i="9" s="1"/>
  <c r="G123" i="9"/>
  <c r="AD148" i="9"/>
  <c r="AD152" i="9"/>
  <c r="U152" i="9" s="1"/>
  <c r="G152" i="9" s="1"/>
  <c r="U156" i="9"/>
  <c r="C175" i="9"/>
  <c r="D175" i="9" s="1"/>
  <c r="E175" i="9" s="1"/>
  <c r="F175" i="9" s="1"/>
  <c r="AD143" i="9"/>
  <c r="U143" i="9" s="1"/>
  <c r="G143" i="9" s="1"/>
  <c r="Z143" i="9"/>
  <c r="F143" i="9" s="1"/>
  <c r="Z145" i="9"/>
  <c r="F145" i="9" s="1"/>
  <c r="Z149" i="9"/>
  <c r="F149" i="9" s="1"/>
  <c r="AD142" i="9"/>
  <c r="U142" i="9" s="1"/>
  <c r="G142" i="9" s="1"/>
  <c r="U147" i="9"/>
  <c r="X150" i="9"/>
  <c r="AD150" i="9" s="1"/>
  <c r="U150" i="9" s="1"/>
  <c r="G150" i="9" s="1"/>
  <c r="AD149" i="9"/>
  <c r="U149" i="9" s="1"/>
  <c r="Z148" i="9"/>
  <c r="F148" i="9" s="1"/>
  <c r="X146" i="9"/>
  <c r="AD146" i="9" s="1"/>
  <c r="AD145" i="9"/>
  <c r="U145" i="9" s="1"/>
  <c r="G145" i="9" s="1"/>
  <c r="Z144" i="9"/>
  <c r="F144" i="9" s="1"/>
  <c r="Z154" i="9"/>
  <c r="AD153" i="9"/>
  <c r="U153" i="9" s="1"/>
  <c r="G153" i="9" s="1"/>
  <c r="Z152" i="9"/>
  <c r="F152" i="9" s="1"/>
  <c r="Z142" i="9"/>
  <c r="F142" i="9" s="1"/>
  <c r="AD141" i="9"/>
  <c r="U141" i="9" s="1"/>
  <c r="Z141" i="9"/>
  <c r="F141" i="9" s="1"/>
  <c r="U148" i="9"/>
  <c r="U144" i="9"/>
  <c r="G144" i="9" s="1"/>
  <c r="AD154" i="9"/>
  <c r="U154" i="9" s="1"/>
  <c r="Z153" i="9"/>
  <c r="F153" i="9" s="1"/>
  <c r="Z150" i="9"/>
  <c r="F150" i="9" s="1"/>
  <c r="AI32" i="9"/>
  <c r="U146" i="9"/>
  <c r="G146" i="9" s="1"/>
  <c r="C164" i="9"/>
  <c r="D164" i="9"/>
  <c r="E164" i="9" s="1"/>
  <c r="C165" i="9"/>
  <c r="D165" i="9" s="1"/>
  <c r="E165" i="9" s="1"/>
  <c r="F165" i="9" s="1"/>
  <c r="C166" i="9"/>
  <c r="D166" i="9" s="1"/>
  <c r="E166" i="9" s="1"/>
  <c r="F166" i="9" s="1"/>
  <c r="C167" i="9"/>
  <c r="D167" i="9" s="1"/>
  <c r="E167" i="9" s="1"/>
  <c r="F167" i="9" s="1"/>
  <c r="C168" i="9"/>
  <c r="D168" i="9" s="1"/>
  <c r="E168" i="9" s="1"/>
  <c r="F168" i="9" s="1"/>
  <c r="C170" i="9"/>
  <c r="D170" i="9" s="1"/>
  <c r="E170" i="9" s="1"/>
  <c r="F170" i="9" s="1"/>
  <c r="C171" i="9"/>
  <c r="D171" i="9" s="1"/>
  <c r="E171" i="9" s="1"/>
  <c r="F171" i="9" s="1"/>
  <c r="C172" i="9"/>
  <c r="D172" i="9" s="1"/>
  <c r="E172" i="9" s="1"/>
  <c r="F172" i="9" s="1"/>
  <c r="C173" i="9"/>
  <c r="D173" i="9" s="1"/>
  <c r="E173" i="9" s="1"/>
  <c r="F173" i="9" s="1"/>
  <c r="C174" i="9"/>
  <c r="D174" i="9" s="1"/>
  <c r="E174" i="9" s="1"/>
  <c r="F174" i="9" s="1"/>
  <c r="F164" i="9"/>
  <c r="H150" i="9"/>
  <c r="H149" i="9"/>
  <c r="H148" i="9"/>
  <c r="H147" i="9"/>
  <c r="H146" i="9"/>
  <c r="H145" i="9"/>
  <c r="H144" i="9"/>
  <c r="H143" i="9"/>
  <c r="H142" i="9"/>
  <c r="H141" i="9"/>
  <c r="H153" i="9"/>
  <c r="H152" i="9"/>
  <c r="H151" i="9"/>
  <c r="I153" i="9"/>
  <c r="I152" i="9"/>
  <c r="I151" i="9"/>
  <c r="I150" i="9"/>
  <c r="I149" i="9"/>
  <c r="G149" i="9"/>
  <c r="I148" i="9"/>
  <c r="G148" i="9"/>
  <c r="I147" i="9"/>
  <c r="G147" i="9"/>
  <c r="I146" i="9"/>
  <c r="I145" i="9"/>
  <c r="I144" i="9"/>
  <c r="I143" i="9"/>
  <c r="I142" i="9"/>
  <c r="I141" i="9"/>
  <c r="G141" i="9"/>
  <c r="I140" i="9"/>
  <c r="Z151" i="9"/>
  <c r="F151" i="9" s="1"/>
  <c r="AD151" i="9"/>
  <c r="U151" i="9" s="1"/>
  <c r="G151" i="9" s="1"/>
  <c r="AH18" i="7"/>
  <c r="D2" i="7" s="1"/>
  <c r="AH18" i="8"/>
  <c r="AH12" i="8"/>
  <c r="AH12" i="7"/>
  <c r="C2" i="7"/>
  <c r="B2" i="7"/>
  <c r="AH17" i="8"/>
  <c r="AH16" i="8"/>
  <c r="AH14" i="8"/>
  <c r="AH13" i="8"/>
  <c r="AH31" i="8"/>
  <c r="AH30" i="8"/>
  <c r="AH27" i="8"/>
  <c r="X17" i="8"/>
  <c r="T17" i="8"/>
  <c r="X16" i="8"/>
  <c r="T16" i="8"/>
  <c r="X15" i="8"/>
  <c r="W16" i="8" s="1"/>
  <c r="Y16" i="8" s="1"/>
  <c r="T15" i="8"/>
  <c r="X14" i="8"/>
  <c r="T14" i="8"/>
  <c r="X13" i="8"/>
  <c r="W14" i="8" s="1"/>
  <c r="Y14" i="8" s="1"/>
  <c r="T13" i="8"/>
  <c r="X12" i="8"/>
  <c r="T12" i="8"/>
  <c r="I12" i="8"/>
  <c r="X11" i="8"/>
  <c r="W12" i="8" s="1"/>
  <c r="T11" i="8"/>
  <c r="X10" i="8"/>
  <c r="W11" i="8" s="1"/>
  <c r="AC11" i="8" s="1"/>
  <c r="T10" i="8"/>
  <c r="AH9" i="8"/>
  <c r="AH11" i="8" s="1"/>
  <c r="X9" i="8"/>
  <c r="W10" i="8" s="1"/>
  <c r="T9" i="8"/>
  <c r="I9" i="8"/>
  <c r="X8" i="8"/>
  <c r="W9" i="8" s="1"/>
  <c r="T8" i="8"/>
  <c r="I8" i="8"/>
  <c r="X7" i="8"/>
  <c r="W8" i="8" s="1"/>
  <c r="T7" i="8"/>
  <c r="I7" i="8"/>
  <c r="X6" i="8"/>
  <c r="W7" i="8" s="1"/>
  <c r="T6" i="8"/>
  <c r="I6" i="8"/>
  <c r="AH5" i="8"/>
  <c r="X5" i="8"/>
  <c r="W6" i="8" s="1"/>
  <c r="T5" i="8"/>
  <c r="I5" i="8"/>
  <c r="X4" i="8"/>
  <c r="W5" i="8" s="1"/>
  <c r="T4" i="8"/>
  <c r="I4" i="8"/>
  <c r="X3" i="8"/>
  <c r="W4" i="8" s="1"/>
  <c r="T3" i="8"/>
  <c r="I3" i="8"/>
  <c r="A3" i="8"/>
  <c r="C3" i="8" s="1"/>
  <c r="Z2" i="8"/>
  <c r="X2" i="8"/>
  <c r="W3" i="8" s="1"/>
  <c r="W2" i="8"/>
  <c r="T2" i="8"/>
  <c r="AA2" i="8" s="1"/>
  <c r="I2" i="8"/>
  <c r="C2" i="8"/>
  <c r="B2" i="8"/>
  <c r="AH17" i="7"/>
  <c r="AH16" i="7"/>
  <c r="AH14" i="7"/>
  <c r="AH13" i="7"/>
  <c r="C107" i="9" l="1"/>
  <c r="B107" i="9"/>
  <c r="A108" i="9" s="1"/>
  <c r="J152" i="9"/>
  <c r="K152" i="9" s="1"/>
  <c r="J153" i="9"/>
  <c r="K153" i="9" s="1"/>
  <c r="J143" i="9"/>
  <c r="K143" i="9" s="1"/>
  <c r="J141" i="9"/>
  <c r="K141" i="9" s="1"/>
  <c r="J142" i="9"/>
  <c r="K142" i="9" s="1"/>
  <c r="J144" i="9"/>
  <c r="K144" i="9" s="1"/>
  <c r="J145" i="9"/>
  <c r="K145" i="9" s="1"/>
  <c r="J147" i="9"/>
  <c r="K147" i="9" s="1"/>
  <c r="J148" i="9"/>
  <c r="K148" i="9" s="1"/>
  <c r="J149" i="9"/>
  <c r="K149" i="9" s="1"/>
  <c r="J150" i="9"/>
  <c r="K150" i="9" s="1"/>
  <c r="Y2" i="8"/>
  <c r="F2" i="8" s="1"/>
  <c r="Y4" i="8"/>
  <c r="F4" i="8" s="1"/>
  <c r="AC7" i="8"/>
  <c r="Y9" i="8"/>
  <c r="F9" i="8" s="1"/>
  <c r="Y12" i="8"/>
  <c r="Y3" i="8"/>
  <c r="F3" i="8" s="1"/>
  <c r="Y5" i="8"/>
  <c r="F5" i="8" s="1"/>
  <c r="AC8" i="8"/>
  <c r="AC10" i="8"/>
  <c r="Z146" i="9"/>
  <c r="F146" i="9" s="1"/>
  <c r="J146" i="9" s="1"/>
  <c r="K146" i="9" s="1"/>
  <c r="J151" i="9"/>
  <c r="K151" i="9" s="1"/>
  <c r="D2" i="8"/>
  <c r="E2" i="8" s="1"/>
  <c r="AH15" i="8"/>
  <c r="AH32" i="8"/>
  <c r="AB2" i="8"/>
  <c r="V2" i="8" s="1"/>
  <c r="H2" i="8" s="1"/>
  <c r="Z3" i="8"/>
  <c r="AA3" i="8" s="1"/>
  <c r="AC6" i="8"/>
  <c r="Y6" i="8"/>
  <c r="F6" i="8" s="1"/>
  <c r="AC2" i="8"/>
  <c r="B3" i="8"/>
  <c r="A4" i="8" s="1"/>
  <c r="AC3" i="8"/>
  <c r="AC4" i="8"/>
  <c r="AC5" i="8"/>
  <c r="AC9" i="8"/>
  <c r="I17" i="8"/>
  <c r="I15" i="8"/>
  <c r="I16" i="8"/>
  <c r="I14" i="8"/>
  <c r="I13" i="8"/>
  <c r="I11" i="8"/>
  <c r="I10" i="8"/>
  <c r="Y11" i="8"/>
  <c r="F11" i="8" s="1"/>
  <c r="C37" i="8"/>
  <c r="D37" i="8" s="1"/>
  <c r="E37" i="8" s="1"/>
  <c r="F37" i="8" s="1"/>
  <c r="C33" i="8"/>
  <c r="D33" i="8" s="1"/>
  <c r="E33" i="8" s="1"/>
  <c r="F33" i="8" s="1"/>
  <c r="C23" i="8"/>
  <c r="D23" i="8" s="1"/>
  <c r="E23" i="8" s="1"/>
  <c r="F23" i="8" s="1"/>
  <c r="P10" i="8" s="1"/>
  <c r="Y7" i="8"/>
  <c r="F7" i="8" s="1"/>
  <c r="Y8" i="8"/>
  <c r="F8" i="8" s="1"/>
  <c r="Y10" i="8"/>
  <c r="F10" i="8" s="1"/>
  <c r="F12" i="8"/>
  <c r="AC12" i="8"/>
  <c r="W13" i="8"/>
  <c r="Y13" i="8" s="1"/>
  <c r="F13" i="8" s="1"/>
  <c r="F14" i="8"/>
  <c r="AC13" i="8"/>
  <c r="AC14" i="8"/>
  <c r="W15" i="8"/>
  <c r="F16" i="8"/>
  <c r="AC16" i="8"/>
  <c r="W17" i="8"/>
  <c r="AH9" i="7"/>
  <c r="C108" i="9" l="1"/>
  <c r="B108" i="9"/>
  <c r="A109" i="9" s="1"/>
  <c r="C30" i="8"/>
  <c r="D30" i="8" s="1"/>
  <c r="E30" i="8" s="1"/>
  <c r="F30" i="8" s="1"/>
  <c r="D3" i="8"/>
  <c r="E3" i="8" s="1"/>
  <c r="C21" i="8"/>
  <c r="D21" i="8" s="1"/>
  <c r="E21" i="8" s="1"/>
  <c r="F21" i="8" s="1"/>
  <c r="P8" i="8" s="1"/>
  <c r="C27" i="8"/>
  <c r="D27" i="8" s="1"/>
  <c r="E27" i="8" s="1"/>
  <c r="C35" i="8"/>
  <c r="D35" i="8" s="1"/>
  <c r="E35" i="8" s="1"/>
  <c r="F35" i="8" s="1"/>
  <c r="C28" i="8"/>
  <c r="D28" i="8" s="1"/>
  <c r="E28" i="8" s="1"/>
  <c r="F28" i="8" s="1"/>
  <c r="C22" i="8"/>
  <c r="D22" i="8" s="1"/>
  <c r="E22" i="8" s="1"/>
  <c r="F22" i="8" s="1"/>
  <c r="P9" i="8" s="1"/>
  <c r="C24" i="8"/>
  <c r="D24" i="8" s="1"/>
  <c r="E24" i="8" s="1"/>
  <c r="F24" i="8" s="1"/>
  <c r="P11" i="8" s="1"/>
  <c r="C31" i="8"/>
  <c r="D31" i="8" s="1"/>
  <c r="E31" i="8" s="1"/>
  <c r="F31" i="8" s="1"/>
  <c r="C34" i="8"/>
  <c r="D34" i="8" s="1"/>
  <c r="E34" i="8" s="1"/>
  <c r="F34" i="8" s="1"/>
  <c r="C36" i="8"/>
  <c r="D36" i="8" s="1"/>
  <c r="E36" i="8" s="1"/>
  <c r="F36" i="8" s="1"/>
  <c r="C38" i="8"/>
  <c r="D38" i="8" s="1"/>
  <c r="E38" i="8" s="1"/>
  <c r="F38" i="8" s="1"/>
  <c r="C29" i="8"/>
  <c r="D29" i="8" s="1"/>
  <c r="E29" i="8" s="1"/>
  <c r="F29" i="8" s="1"/>
  <c r="U2" i="8"/>
  <c r="G2" i="8" s="1"/>
  <c r="J2" i="8" s="1"/>
  <c r="AB3" i="8"/>
  <c r="V3" i="8" s="1"/>
  <c r="H3" i="8" s="1"/>
  <c r="Z4" i="8"/>
  <c r="AA4" i="8" s="1"/>
  <c r="AC15" i="8"/>
  <c r="Y15" i="8"/>
  <c r="F15" i="8" s="1"/>
  <c r="AC17" i="8"/>
  <c r="Y17" i="8"/>
  <c r="F17" i="8" s="1"/>
  <c r="F27" i="8"/>
  <c r="U3" i="8"/>
  <c r="G3" i="8" s="1"/>
  <c r="J3" i="8" s="1"/>
  <c r="B4" i="8"/>
  <c r="A5" i="8" s="1"/>
  <c r="C4" i="8"/>
  <c r="D4" i="8" s="1"/>
  <c r="E4" i="8" s="1"/>
  <c r="T189" i="11"/>
  <c r="X189" i="11"/>
  <c r="W190" i="11" s="1"/>
  <c r="AA189" i="11"/>
  <c r="T190" i="11"/>
  <c r="X190" i="11"/>
  <c r="Z190" i="11"/>
  <c r="AA190" i="11"/>
  <c r="T191" i="11"/>
  <c r="X191" i="11"/>
  <c r="W192" i="11" s="1"/>
  <c r="AA191" i="11"/>
  <c r="T192" i="11"/>
  <c r="X192" i="11"/>
  <c r="AA192" i="11"/>
  <c r="T193" i="11"/>
  <c r="X193" i="11"/>
  <c r="W194" i="11" s="1"/>
  <c r="AA193" i="11"/>
  <c r="Z194" i="11" s="1"/>
  <c r="T194" i="11"/>
  <c r="X194" i="11"/>
  <c r="W195" i="11" s="1"/>
  <c r="AA194" i="11"/>
  <c r="T195" i="11"/>
  <c r="X195" i="11"/>
  <c r="AC195" i="11" s="1"/>
  <c r="AA195" i="11"/>
  <c r="Z196" i="11" s="1"/>
  <c r="T196" i="11"/>
  <c r="X196" i="11"/>
  <c r="W197" i="11" s="1"/>
  <c r="AA196" i="11"/>
  <c r="AB196" i="11" s="1"/>
  <c r="V196" i="11" s="1"/>
  <c r="T197" i="11"/>
  <c r="X197" i="11"/>
  <c r="AA197" i="11"/>
  <c r="T184" i="11"/>
  <c r="X184" i="11"/>
  <c r="W185" i="11" s="1"/>
  <c r="AA184" i="11"/>
  <c r="Z185" i="11" s="1"/>
  <c r="T185" i="11"/>
  <c r="X185" i="11"/>
  <c r="AA185" i="11"/>
  <c r="T186" i="11"/>
  <c r="W186" i="11"/>
  <c r="X186" i="11"/>
  <c r="Z186" i="11"/>
  <c r="AA186" i="11"/>
  <c r="T187" i="11"/>
  <c r="W187" i="11"/>
  <c r="X187" i="11"/>
  <c r="W188" i="11" s="1"/>
  <c r="Z187" i="11"/>
  <c r="AA187" i="11"/>
  <c r="T188" i="11"/>
  <c r="X188" i="11"/>
  <c r="AA188" i="11"/>
  <c r="T153" i="11"/>
  <c r="X153" i="11"/>
  <c r="W154" i="11" s="1"/>
  <c r="AA153" i="11"/>
  <c r="Z154" i="11" s="1"/>
  <c r="T154" i="11"/>
  <c r="X154" i="11"/>
  <c r="AA154" i="11"/>
  <c r="T155" i="11"/>
  <c r="W155" i="11"/>
  <c r="AC155" i="11" s="1"/>
  <c r="X155" i="11"/>
  <c r="AA155" i="11"/>
  <c r="Z156" i="11" s="1"/>
  <c r="T156" i="11"/>
  <c r="W156" i="11"/>
  <c r="X156" i="11"/>
  <c r="AC156" i="11" s="1"/>
  <c r="AA156" i="11"/>
  <c r="Z157" i="11" s="1"/>
  <c r="T157" i="11"/>
  <c r="X157" i="11"/>
  <c r="AA157" i="11"/>
  <c r="T158" i="11"/>
  <c r="X158" i="11"/>
  <c r="W159" i="11" s="1"/>
  <c r="Z158" i="11"/>
  <c r="AA158" i="11"/>
  <c r="T159" i="11"/>
  <c r="X159" i="11"/>
  <c r="AC159" i="11" s="1"/>
  <c r="Z159" i="11"/>
  <c r="AA159" i="11"/>
  <c r="T160" i="11"/>
  <c r="X160" i="11"/>
  <c r="W161" i="11" s="1"/>
  <c r="AA160" i="11"/>
  <c r="T161" i="11"/>
  <c r="X161" i="11"/>
  <c r="AA161" i="11"/>
  <c r="T162" i="11"/>
  <c r="X162" i="11"/>
  <c r="AA162" i="11"/>
  <c r="T163" i="11"/>
  <c r="X163" i="11"/>
  <c r="AA163" i="11"/>
  <c r="T164" i="11"/>
  <c r="X164" i="11"/>
  <c r="AA164" i="11"/>
  <c r="T198" i="11"/>
  <c r="W198" i="11"/>
  <c r="X198" i="11"/>
  <c r="Z198" i="11"/>
  <c r="AA198" i="11"/>
  <c r="Z199" i="11" s="1"/>
  <c r="T199" i="11"/>
  <c r="X199" i="11"/>
  <c r="W200" i="11" s="1"/>
  <c r="AA199" i="11"/>
  <c r="T200" i="11"/>
  <c r="X200" i="11"/>
  <c r="AA200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W153" i="11" s="1"/>
  <c r="AC153" i="11" s="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W184" i="11" s="1"/>
  <c r="AC184" i="11" s="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W234" i="11" s="1"/>
  <c r="AC234" i="11" s="1"/>
  <c r="X234" i="11"/>
  <c r="X235" i="11"/>
  <c r="X236" i="11"/>
  <c r="X237" i="11"/>
  <c r="X238" i="11"/>
  <c r="X239" i="11"/>
  <c r="X240" i="11"/>
  <c r="X241" i="11"/>
  <c r="W242" i="11" s="1"/>
  <c r="X242" i="11"/>
  <c r="X243" i="11"/>
  <c r="W244" i="11" s="1"/>
  <c r="X244" i="11"/>
  <c r="X245" i="11"/>
  <c r="X246" i="11"/>
  <c r="X247" i="11"/>
  <c r="X248" i="11"/>
  <c r="X249" i="11"/>
  <c r="X250" i="11"/>
  <c r="X251" i="11"/>
  <c r="W252" i="11" s="1"/>
  <c r="Y252" i="11" s="1"/>
  <c r="X252" i="11"/>
  <c r="X253" i="11"/>
  <c r="X254" i="11"/>
  <c r="X255" i="11"/>
  <c r="X256" i="11"/>
  <c r="X257" i="11"/>
  <c r="X258" i="11"/>
  <c r="X259" i="11"/>
  <c r="W260" i="11" s="1"/>
  <c r="Y260" i="11" s="1"/>
  <c r="X260" i="11"/>
  <c r="X261" i="11"/>
  <c r="X262" i="11"/>
  <c r="X263" i="11"/>
  <c r="X264" i="11"/>
  <c r="W265" i="11" s="1"/>
  <c r="X265" i="11"/>
  <c r="X266" i="11"/>
  <c r="W267" i="11" s="1"/>
  <c r="X267" i="11"/>
  <c r="X268" i="11"/>
  <c r="W269" i="11" s="1"/>
  <c r="X269" i="11"/>
  <c r="X270" i="11"/>
  <c r="X271" i="11"/>
  <c r="X272" i="11"/>
  <c r="X273" i="11"/>
  <c r="T264" i="11"/>
  <c r="AA264" i="11"/>
  <c r="T265" i="11"/>
  <c r="AA265" i="11"/>
  <c r="T266" i="11"/>
  <c r="W266" i="11"/>
  <c r="Y266" i="11" s="1"/>
  <c r="AA266" i="11"/>
  <c r="T267" i="11"/>
  <c r="AA267" i="11"/>
  <c r="T268" i="11"/>
  <c r="W268" i="11"/>
  <c r="Y268" i="11" s="1"/>
  <c r="AA268" i="11"/>
  <c r="T269" i="11"/>
  <c r="AA269" i="11"/>
  <c r="T270" i="11"/>
  <c r="W270" i="11"/>
  <c r="AA270" i="11"/>
  <c r="T271" i="11"/>
  <c r="W271" i="11"/>
  <c r="AA271" i="11"/>
  <c r="T272" i="11"/>
  <c r="W272" i="11"/>
  <c r="AA272" i="11"/>
  <c r="T273" i="11"/>
  <c r="W273" i="11"/>
  <c r="AA273" i="11"/>
  <c r="T249" i="11"/>
  <c r="AA249" i="11"/>
  <c r="Z250" i="11" s="1"/>
  <c r="T250" i="11"/>
  <c r="W250" i="11"/>
  <c r="AA250" i="11"/>
  <c r="T251" i="11"/>
  <c r="Z251" i="11"/>
  <c r="AA251" i="11"/>
  <c r="AB251" i="11" s="1"/>
  <c r="V251" i="11" s="1"/>
  <c r="L251" i="11" s="1"/>
  <c r="T252" i="11"/>
  <c r="Z252" i="11"/>
  <c r="AA252" i="11"/>
  <c r="Z253" i="11" s="1"/>
  <c r="T253" i="11"/>
  <c r="W253" i="11"/>
  <c r="AA253" i="11"/>
  <c r="Z254" i="11" s="1"/>
  <c r="T254" i="11"/>
  <c r="W254" i="11"/>
  <c r="AA254" i="11"/>
  <c r="T255" i="11"/>
  <c r="Z255" i="11"/>
  <c r="AA255" i="11"/>
  <c r="T256" i="11"/>
  <c r="W256" i="11"/>
  <c r="AA256" i="11"/>
  <c r="Z257" i="11" s="1"/>
  <c r="T257" i="11"/>
  <c r="W257" i="11"/>
  <c r="AA257" i="11"/>
  <c r="Z258" i="11" s="1"/>
  <c r="T258" i="11"/>
  <c r="W258" i="11"/>
  <c r="Y258" i="11" s="1"/>
  <c r="AA258" i="11"/>
  <c r="Z259" i="11" s="1"/>
  <c r="T259" i="11"/>
  <c r="W259" i="11"/>
  <c r="AA259" i="11"/>
  <c r="Z260" i="11" s="1"/>
  <c r="T260" i="11"/>
  <c r="AA260" i="11"/>
  <c r="Z261" i="11" s="1"/>
  <c r="T261" i="11"/>
  <c r="W261" i="11"/>
  <c r="AA261" i="11"/>
  <c r="T262" i="11"/>
  <c r="W262" i="11"/>
  <c r="Y262" i="11" s="1"/>
  <c r="AA262" i="11"/>
  <c r="Z263" i="11" s="1"/>
  <c r="T263" i="11"/>
  <c r="W263" i="11"/>
  <c r="AA263" i="11"/>
  <c r="Z264" i="11" s="1"/>
  <c r="T233" i="11"/>
  <c r="AA233" i="11"/>
  <c r="T234" i="11"/>
  <c r="AA234" i="11"/>
  <c r="T235" i="11"/>
  <c r="W235" i="11"/>
  <c r="AA235" i="11"/>
  <c r="T236" i="11"/>
  <c r="W236" i="11"/>
  <c r="AC236" i="11" s="1"/>
  <c r="AA236" i="11"/>
  <c r="T237" i="11"/>
  <c r="W237" i="11"/>
  <c r="AA237" i="11"/>
  <c r="T238" i="11"/>
  <c r="W238" i="11"/>
  <c r="AC238" i="11" s="1"/>
  <c r="AA238" i="11"/>
  <c r="Z239" i="11" s="1"/>
  <c r="T239" i="11"/>
  <c r="W239" i="11"/>
  <c r="AA239" i="11"/>
  <c r="T240" i="11"/>
  <c r="AA240" i="11"/>
  <c r="Z241" i="11" s="1"/>
  <c r="T241" i="11"/>
  <c r="W241" i="11"/>
  <c r="Y241" i="11" s="1"/>
  <c r="AA241" i="11"/>
  <c r="Z242" i="11" s="1"/>
  <c r="T242" i="11"/>
  <c r="AA242" i="11"/>
  <c r="Z243" i="11" s="1"/>
  <c r="T243" i="11"/>
  <c r="W243" i="11"/>
  <c r="Y243" i="11" s="1"/>
  <c r="AA243" i="11"/>
  <c r="T244" i="11"/>
  <c r="Z244" i="11"/>
  <c r="AA244" i="11"/>
  <c r="Z245" i="11" s="1"/>
  <c r="T245" i="11"/>
  <c r="W245" i="11"/>
  <c r="AA245" i="11"/>
  <c r="Z246" i="11" s="1"/>
  <c r="T246" i="11"/>
  <c r="W246" i="11"/>
  <c r="AA246" i="11"/>
  <c r="T247" i="11"/>
  <c r="W247" i="11"/>
  <c r="Z247" i="11"/>
  <c r="AA247" i="11"/>
  <c r="Z248" i="11" s="1"/>
  <c r="T248" i="11"/>
  <c r="W249" i="11"/>
  <c r="AA248" i="11"/>
  <c r="T215" i="11"/>
  <c r="AA215" i="11"/>
  <c r="Z216" i="11" s="1"/>
  <c r="T216" i="11"/>
  <c r="W216" i="11"/>
  <c r="AC216" i="11" s="1"/>
  <c r="AA216" i="11"/>
  <c r="T217" i="11"/>
  <c r="W217" i="11"/>
  <c r="Y217" i="11" s="1"/>
  <c r="AA217" i="11"/>
  <c r="T218" i="11"/>
  <c r="W218" i="11"/>
  <c r="AC218" i="11" s="1"/>
  <c r="AA218" i="11"/>
  <c r="T219" i="11"/>
  <c r="W219" i="11"/>
  <c r="Y219" i="11" s="1"/>
  <c r="AA219" i="11"/>
  <c r="T220" i="11"/>
  <c r="W220" i="11"/>
  <c r="AC220" i="11" s="1"/>
  <c r="AA220" i="11"/>
  <c r="T221" i="11"/>
  <c r="W221" i="11"/>
  <c r="AA221" i="11"/>
  <c r="T222" i="11"/>
  <c r="W222" i="11"/>
  <c r="AC222" i="11" s="1"/>
  <c r="AA222" i="11"/>
  <c r="T223" i="11"/>
  <c r="W223" i="11"/>
  <c r="Y223" i="11" s="1"/>
  <c r="AA223" i="11"/>
  <c r="T224" i="11"/>
  <c r="W224" i="11"/>
  <c r="AC224" i="11" s="1"/>
  <c r="AA224" i="11"/>
  <c r="T225" i="11"/>
  <c r="W225" i="11"/>
  <c r="Y225" i="11" s="1"/>
  <c r="AA225" i="11"/>
  <c r="T226" i="11"/>
  <c r="W226" i="11"/>
  <c r="AC226" i="11" s="1"/>
  <c r="AA226" i="11"/>
  <c r="T227" i="11"/>
  <c r="W227" i="11"/>
  <c r="Y227" i="11" s="1"/>
  <c r="AA227" i="11"/>
  <c r="T228" i="11"/>
  <c r="W228" i="11"/>
  <c r="AC228" i="11" s="1"/>
  <c r="AA228" i="11"/>
  <c r="T229" i="11"/>
  <c r="W229" i="11"/>
  <c r="Y229" i="11" s="1"/>
  <c r="AA229" i="11"/>
  <c r="T230" i="11"/>
  <c r="W230" i="11"/>
  <c r="AC230" i="11" s="1"/>
  <c r="AA230" i="11"/>
  <c r="T231" i="11"/>
  <c r="W231" i="11"/>
  <c r="Z231" i="11"/>
  <c r="AA231" i="11"/>
  <c r="T232" i="11"/>
  <c r="W232" i="11"/>
  <c r="W233" i="11"/>
  <c r="Z232" i="11"/>
  <c r="AA232" i="11"/>
  <c r="T201" i="11"/>
  <c r="AA201" i="11"/>
  <c r="Z202" i="11" s="1"/>
  <c r="T202" i="11"/>
  <c r="W202" i="11"/>
  <c r="Y202" i="11" s="1"/>
  <c r="AA202" i="11"/>
  <c r="AC202" i="11"/>
  <c r="T203" i="11"/>
  <c r="W203" i="11"/>
  <c r="Z203" i="11"/>
  <c r="AA203" i="11"/>
  <c r="AB203" i="11" s="1"/>
  <c r="V203" i="11" s="1"/>
  <c r="L203" i="11" s="1"/>
  <c r="T204" i="11"/>
  <c r="W204" i="11"/>
  <c r="Y204" i="11" s="1"/>
  <c r="AA204" i="11"/>
  <c r="Z205" i="11" s="1"/>
  <c r="T205" i="11"/>
  <c r="W205" i="11"/>
  <c r="AA205" i="11"/>
  <c r="Z206" i="11" s="1"/>
  <c r="T206" i="11"/>
  <c r="W206" i="11"/>
  <c r="Y206" i="11" s="1"/>
  <c r="AA206" i="11"/>
  <c r="Z207" i="11" s="1"/>
  <c r="T207" i="11"/>
  <c r="W207" i="11"/>
  <c r="AA207" i="11"/>
  <c r="Z208" i="11" s="1"/>
  <c r="T208" i="11"/>
  <c r="W208" i="11"/>
  <c r="Y208" i="11" s="1"/>
  <c r="AA208" i="11"/>
  <c r="Z209" i="11" s="1"/>
  <c r="T209" i="11"/>
  <c r="W209" i="11"/>
  <c r="AA209" i="11"/>
  <c r="T210" i="11"/>
  <c r="W210" i="11"/>
  <c r="Y210" i="11" s="1"/>
  <c r="AA210" i="11"/>
  <c r="Z211" i="11" s="1"/>
  <c r="T211" i="11"/>
  <c r="W211" i="11"/>
  <c r="AA211" i="11"/>
  <c r="Z212" i="11" s="1"/>
  <c r="T212" i="11"/>
  <c r="W212" i="11"/>
  <c r="Y212" i="11" s="1"/>
  <c r="AA212" i="11"/>
  <c r="Z213" i="11" s="1"/>
  <c r="T213" i="11"/>
  <c r="W213" i="11"/>
  <c r="AA213" i="11"/>
  <c r="T214" i="11"/>
  <c r="W214" i="11"/>
  <c r="Y214" i="11" s="1"/>
  <c r="AA214" i="11"/>
  <c r="Z215" i="11" s="1"/>
  <c r="T172" i="11"/>
  <c r="W172" i="11"/>
  <c r="AC172" i="11" s="1"/>
  <c r="AA172" i="11"/>
  <c r="Z173" i="11" s="1"/>
  <c r="T173" i="11"/>
  <c r="W173" i="11"/>
  <c r="Y173" i="11" s="1"/>
  <c r="AA173" i="11"/>
  <c r="T174" i="11"/>
  <c r="W174" i="11"/>
  <c r="Z174" i="11"/>
  <c r="AA174" i="11"/>
  <c r="T175" i="11"/>
  <c r="W175" i="11"/>
  <c r="Y175" i="11" s="1"/>
  <c r="AA175" i="11"/>
  <c r="Z176" i="11" s="1"/>
  <c r="T176" i="11"/>
  <c r="W176" i="11"/>
  <c r="AA176" i="11"/>
  <c r="Z177" i="11" s="1"/>
  <c r="T177" i="11"/>
  <c r="W177" i="11"/>
  <c r="AC177" i="11" s="1"/>
  <c r="AA177" i="11"/>
  <c r="Z178" i="11" s="1"/>
  <c r="T178" i="11"/>
  <c r="AA178" i="11"/>
  <c r="T179" i="11"/>
  <c r="AA179" i="11"/>
  <c r="T180" i="11"/>
  <c r="W180" i="11"/>
  <c r="AC180" i="11" s="1"/>
  <c r="AA180" i="11"/>
  <c r="T181" i="11"/>
  <c r="W181" i="11"/>
  <c r="Y181" i="11" s="1"/>
  <c r="AA181" i="11"/>
  <c r="T182" i="11"/>
  <c r="W182" i="11"/>
  <c r="AC182" i="11" s="1"/>
  <c r="AA182" i="11"/>
  <c r="T183" i="11"/>
  <c r="W183" i="11"/>
  <c r="Y183" i="11" s="1"/>
  <c r="AA183" i="11"/>
  <c r="Z184" i="11" s="1"/>
  <c r="T150" i="11"/>
  <c r="AA150" i="11"/>
  <c r="Z151" i="11" s="1"/>
  <c r="T151" i="11"/>
  <c r="W151" i="11"/>
  <c r="Y151" i="11" s="1"/>
  <c r="AA151" i="11"/>
  <c r="AC151" i="11"/>
  <c r="T152" i="11"/>
  <c r="W152" i="11"/>
  <c r="Z152" i="11"/>
  <c r="AA152" i="11"/>
  <c r="AB152" i="11" s="1"/>
  <c r="V152" i="11" s="1"/>
  <c r="L152" i="11" s="1"/>
  <c r="T165" i="11"/>
  <c r="W165" i="11"/>
  <c r="W166" i="11"/>
  <c r="Z165" i="11"/>
  <c r="AA165" i="11"/>
  <c r="T166" i="11"/>
  <c r="Z166" i="11"/>
  <c r="AA166" i="11"/>
  <c r="T167" i="11"/>
  <c r="W167" i="11"/>
  <c r="W168" i="11"/>
  <c r="Z167" i="11"/>
  <c r="AA167" i="11"/>
  <c r="T168" i="11"/>
  <c r="AA168" i="11"/>
  <c r="Z169" i="11" s="1"/>
  <c r="T169" i="11"/>
  <c r="W169" i="11"/>
  <c r="Y169" i="11" s="1"/>
  <c r="AA169" i="11"/>
  <c r="T170" i="11"/>
  <c r="AA170" i="11"/>
  <c r="T171" i="11"/>
  <c r="W171" i="11"/>
  <c r="AC171" i="11" s="1"/>
  <c r="AA171" i="11"/>
  <c r="T32" i="11"/>
  <c r="AA32" i="11"/>
  <c r="Z33" i="11" s="1"/>
  <c r="T33" i="11"/>
  <c r="AA33" i="11"/>
  <c r="Z34" i="11" s="1"/>
  <c r="T34" i="11"/>
  <c r="W34" i="11"/>
  <c r="AA34" i="11"/>
  <c r="Z35" i="11" s="1"/>
  <c r="T35" i="11"/>
  <c r="W35" i="11"/>
  <c r="AC35" i="11" s="1"/>
  <c r="AA35" i="11"/>
  <c r="Z36" i="11" s="1"/>
  <c r="T36" i="11"/>
  <c r="W37" i="11"/>
  <c r="AA36" i="11"/>
  <c r="T37" i="11"/>
  <c r="AA37" i="11"/>
  <c r="Z38" i="11" s="1"/>
  <c r="T38" i="11"/>
  <c r="W39" i="11"/>
  <c r="AA38" i="11"/>
  <c r="T39" i="11"/>
  <c r="AA39" i="11"/>
  <c r="T40" i="11"/>
  <c r="W40" i="11"/>
  <c r="AA40" i="11"/>
  <c r="T41" i="11"/>
  <c r="W42" i="11"/>
  <c r="AA41" i="11"/>
  <c r="T42" i="11"/>
  <c r="AA42" i="11"/>
  <c r="T43" i="11"/>
  <c r="W44" i="11"/>
  <c r="AA43" i="11"/>
  <c r="T44" i="11"/>
  <c r="W45" i="11"/>
  <c r="AA44" i="11"/>
  <c r="T45" i="11"/>
  <c r="W46" i="11"/>
  <c r="AA45" i="11"/>
  <c r="T46" i="11"/>
  <c r="AA46" i="11"/>
  <c r="T47" i="11"/>
  <c r="W48" i="11"/>
  <c r="AA47" i="11"/>
  <c r="T48" i="11"/>
  <c r="AA48" i="11"/>
  <c r="T49" i="11"/>
  <c r="W50" i="11"/>
  <c r="AA49" i="11"/>
  <c r="T50" i="11"/>
  <c r="AA50" i="11"/>
  <c r="T51" i="11"/>
  <c r="W52" i="11"/>
  <c r="AA51" i="11"/>
  <c r="T52" i="11"/>
  <c r="AA52" i="11"/>
  <c r="T53" i="11"/>
  <c r="AA53" i="11"/>
  <c r="T54" i="11"/>
  <c r="W55" i="11"/>
  <c r="AA54" i="11"/>
  <c r="T55" i="11"/>
  <c r="AA55" i="11"/>
  <c r="T56" i="11"/>
  <c r="W57" i="11"/>
  <c r="AA56" i="11"/>
  <c r="T57" i="11"/>
  <c r="AA57" i="11"/>
  <c r="T58" i="11"/>
  <c r="W59" i="11"/>
  <c r="AA58" i="11"/>
  <c r="T59" i="11"/>
  <c r="AA59" i="11"/>
  <c r="Z60" i="11" s="1"/>
  <c r="T60" i="11"/>
  <c r="W61" i="11"/>
  <c r="AA60" i="11"/>
  <c r="Z61" i="11" s="1"/>
  <c r="T61" i="11"/>
  <c r="AA61" i="11"/>
  <c r="Z62" i="11" s="1"/>
  <c r="T62" i="11"/>
  <c r="W63" i="11"/>
  <c r="AA62" i="11"/>
  <c r="T63" i="11"/>
  <c r="AA63" i="11"/>
  <c r="Z64" i="11" s="1"/>
  <c r="T64" i="11"/>
  <c r="W65" i="11"/>
  <c r="AA64" i="11"/>
  <c r="T65" i="11"/>
  <c r="AA65" i="11"/>
  <c r="Z66" i="11" s="1"/>
  <c r="T66" i="11"/>
  <c r="W67" i="11"/>
  <c r="AA66" i="11"/>
  <c r="T67" i="11"/>
  <c r="AA67" i="11"/>
  <c r="Z68" i="11" s="1"/>
  <c r="T68" i="11"/>
  <c r="W69" i="11"/>
  <c r="AA68" i="11"/>
  <c r="T69" i="11"/>
  <c r="AA69" i="11"/>
  <c r="Z70" i="11" s="1"/>
  <c r="T70" i="11"/>
  <c r="W71" i="11"/>
  <c r="AA70" i="11"/>
  <c r="T71" i="11"/>
  <c r="AA71" i="11"/>
  <c r="Z72" i="11" s="1"/>
  <c r="T72" i="11"/>
  <c r="W73" i="11"/>
  <c r="AA72" i="11"/>
  <c r="T73" i="11"/>
  <c r="AA73" i="11"/>
  <c r="Z74" i="11" s="1"/>
  <c r="T74" i="11"/>
  <c r="W75" i="11"/>
  <c r="AA74" i="11"/>
  <c r="T75" i="11"/>
  <c r="W76" i="11"/>
  <c r="AA75" i="11"/>
  <c r="T76" i="11"/>
  <c r="W77" i="11"/>
  <c r="AA76" i="11"/>
  <c r="Z77" i="11" s="1"/>
  <c r="T77" i="11"/>
  <c r="W78" i="11"/>
  <c r="AA77" i="11"/>
  <c r="Z78" i="11" s="1"/>
  <c r="T78" i="11"/>
  <c r="W79" i="11"/>
  <c r="AA78" i="11"/>
  <c r="T79" i="11"/>
  <c r="W80" i="11"/>
  <c r="AA79" i="11"/>
  <c r="Z80" i="11" s="1"/>
  <c r="T80" i="11"/>
  <c r="W81" i="11"/>
  <c r="AA80" i="11"/>
  <c r="Z81" i="11" s="1"/>
  <c r="T81" i="11"/>
  <c r="W82" i="11"/>
  <c r="AA81" i="11"/>
  <c r="Z82" i="11" s="1"/>
  <c r="T82" i="11"/>
  <c r="W83" i="11"/>
  <c r="AA82" i="11"/>
  <c r="T83" i="11"/>
  <c r="AA83" i="11"/>
  <c r="Z84" i="11" s="1"/>
  <c r="T84" i="11"/>
  <c r="W85" i="11"/>
  <c r="AA84" i="11"/>
  <c r="T85" i="11"/>
  <c r="AA85" i="11"/>
  <c r="Z86" i="11" s="1"/>
  <c r="T86" i="11"/>
  <c r="W87" i="11"/>
  <c r="AA86" i="11"/>
  <c r="T87" i="11"/>
  <c r="AA87" i="11"/>
  <c r="Z88" i="11" s="1"/>
  <c r="T88" i="11"/>
  <c r="W89" i="11"/>
  <c r="AA88" i="11"/>
  <c r="T89" i="11"/>
  <c r="AA89" i="11"/>
  <c r="T90" i="11"/>
  <c r="AA90" i="11"/>
  <c r="T91" i="11"/>
  <c r="W92" i="11"/>
  <c r="AA91" i="11"/>
  <c r="T92" i="11"/>
  <c r="W93" i="11"/>
  <c r="AA92" i="11"/>
  <c r="T93" i="11"/>
  <c r="AA93" i="11"/>
  <c r="T94" i="11"/>
  <c r="W95" i="11"/>
  <c r="AA94" i="11"/>
  <c r="T95" i="11"/>
  <c r="AA95" i="11"/>
  <c r="T96" i="11"/>
  <c r="W97" i="11"/>
  <c r="AA96" i="11"/>
  <c r="T97" i="11"/>
  <c r="AA97" i="11"/>
  <c r="T98" i="11"/>
  <c r="W99" i="11"/>
  <c r="AA98" i="11"/>
  <c r="T99" i="11"/>
  <c r="AA99" i="11"/>
  <c r="Z100" i="11" s="1"/>
  <c r="T100" i="11"/>
  <c r="W101" i="11"/>
  <c r="AA100" i="11"/>
  <c r="Z101" i="11" s="1"/>
  <c r="T101" i="11"/>
  <c r="AA101" i="11"/>
  <c r="Z102" i="11" s="1"/>
  <c r="T102" i="11"/>
  <c r="W103" i="11"/>
  <c r="AA102" i="11"/>
  <c r="T103" i="11"/>
  <c r="AA103" i="11"/>
  <c r="T104" i="11"/>
  <c r="W104" i="11"/>
  <c r="W105" i="11"/>
  <c r="Z104" i="11"/>
  <c r="AA104" i="11"/>
  <c r="T105" i="11"/>
  <c r="Y105" i="11"/>
  <c r="AA105" i="11"/>
  <c r="Z106" i="11" s="1"/>
  <c r="T106" i="11"/>
  <c r="W107" i="11"/>
  <c r="AA106" i="11"/>
  <c r="T107" i="11"/>
  <c r="W108" i="11"/>
  <c r="AA107" i="11"/>
  <c r="T108" i="11"/>
  <c r="AA108" i="11"/>
  <c r="Z109" i="11" s="1"/>
  <c r="T109" i="11"/>
  <c r="W110" i="11"/>
  <c r="AA109" i="11"/>
  <c r="T110" i="11"/>
  <c r="AA110" i="11"/>
  <c r="Z111" i="11" s="1"/>
  <c r="T111" i="11"/>
  <c r="W112" i="11"/>
  <c r="AA111" i="11"/>
  <c r="T112" i="11"/>
  <c r="W113" i="11"/>
  <c r="AA112" i="11"/>
  <c r="Z113" i="11" s="1"/>
  <c r="T113" i="11"/>
  <c r="W114" i="11"/>
  <c r="AA113" i="11"/>
  <c r="T114" i="11"/>
  <c r="AA114" i="11"/>
  <c r="Z115" i="11" s="1"/>
  <c r="T115" i="11"/>
  <c r="W116" i="11"/>
  <c r="AA115" i="11"/>
  <c r="T116" i="11"/>
  <c r="W117" i="11"/>
  <c r="AA116" i="11"/>
  <c r="Z117" i="11" s="1"/>
  <c r="T117" i="11"/>
  <c r="W118" i="11"/>
  <c r="AA117" i="11"/>
  <c r="T118" i="11"/>
  <c r="AA118" i="11"/>
  <c r="Z119" i="11" s="1"/>
  <c r="T119" i="11"/>
  <c r="W120" i="11"/>
  <c r="AA119" i="11"/>
  <c r="T120" i="11"/>
  <c r="AA120" i="11"/>
  <c r="Z121" i="11" s="1"/>
  <c r="T121" i="11"/>
  <c r="W122" i="11"/>
  <c r="AA121" i="11"/>
  <c r="T122" i="11"/>
  <c r="AA122" i="11"/>
  <c r="Z123" i="11" s="1"/>
  <c r="T123" i="11"/>
  <c r="W124" i="11"/>
  <c r="AA123" i="11"/>
  <c r="T124" i="11"/>
  <c r="AA124" i="11"/>
  <c r="Z125" i="11" s="1"/>
  <c r="T125" i="11"/>
  <c r="W125" i="11"/>
  <c r="AA125" i="11"/>
  <c r="Z126" i="11" s="1"/>
  <c r="T126" i="11"/>
  <c r="W126" i="11"/>
  <c r="AA126" i="11"/>
  <c r="Z127" i="11" s="1"/>
  <c r="T127" i="11"/>
  <c r="W128" i="11"/>
  <c r="AA127" i="11"/>
  <c r="T128" i="11"/>
  <c r="AA128" i="11"/>
  <c r="T129" i="11"/>
  <c r="W130" i="11"/>
  <c r="Z129" i="11"/>
  <c r="AA129" i="11"/>
  <c r="T130" i="11"/>
  <c r="AA130" i="11"/>
  <c r="Z131" i="11" s="1"/>
  <c r="T131" i="11"/>
  <c r="W132" i="11"/>
  <c r="AA131" i="11"/>
  <c r="T132" i="11"/>
  <c r="AA132" i="11"/>
  <c r="T133" i="11"/>
  <c r="W133" i="11"/>
  <c r="AA133" i="11"/>
  <c r="T134" i="11"/>
  <c r="W135" i="11"/>
  <c r="AA134" i="11"/>
  <c r="T135" i="11"/>
  <c r="W136" i="11"/>
  <c r="AA135" i="11"/>
  <c r="T136" i="11"/>
  <c r="W137" i="11"/>
  <c r="AA136" i="11"/>
  <c r="T137" i="11"/>
  <c r="W138" i="11"/>
  <c r="AA137" i="11"/>
  <c r="T138" i="11"/>
  <c r="W139" i="11"/>
  <c r="Y139" i="11" s="1"/>
  <c r="AA138" i="11"/>
  <c r="T139" i="11"/>
  <c r="AA139" i="11"/>
  <c r="T140" i="11"/>
  <c r="W140" i="11"/>
  <c r="AA140" i="11"/>
  <c r="T141" i="11"/>
  <c r="W141" i="11"/>
  <c r="Y141" i="11" s="1"/>
  <c r="AA141" i="11"/>
  <c r="T142" i="11"/>
  <c r="W142" i="11"/>
  <c r="AA142" i="11"/>
  <c r="T143" i="11"/>
  <c r="W143" i="11"/>
  <c r="Y143" i="11" s="1"/>
  <c r="AA143" i="11"/>
  <c r="T144" i="11"/>
  <c r="W144" i="11"/>
  <c r="AA144" i="11"/>
  <c r="T145" i="11"/>
  <c r="W145" i="11"/>
  <c r="Y145" i="11" s="1"/>
  <c r="AA145" i="11"/>
  <c r="T146" i="11"/>
  <c r="W146" i="11"/>
  <c r="AA146" i="11"/>
  <c r="T147" i="11"/>
  <c r="W147" i="11"/>
  <c r="Y147" i="11" s="1"/>
  <c r="AA147" i="11"/>
  <c r="T148" i="11"/>
  <c r="W148" i="11"/>
  <c r="AA148" i="11"/>
  <c r="T149" i="11"/>
  <c r="W149" i="11"/>
  <c r="W150" i="11"/>
  <c r="AC150" i="11" s="1"/>
  <c r="AA149" i="11"/>
  <c r="Z150" i="11" s="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Z32" i="11" s="1"/>
  <c r="AA2" i="11"/>
  <c r="X2" i="11"/>
  <c r="T138" i="9"/>
  <c r="Y138" i="9"/>
  <c r="X139" i="9" s="1"/>
  <c r="AA139" i="9"/>
  <c r="T139" i="9"/>
  <c r="Y139" i="9"/>
  <c r="X140" i="9" s="1"/>
  <c r="AA140" i="9"/>
  <c r="AC140" i="9" s="1"/>
  <c r="V140" i="9" s="1"/>
  <c r="T134" i="9"/>
  <c r="Y134" i="9"/>
  <c r="X135" i="9" s="1"/>
  <c r="AA135" i="9"/>
  <c r="T135" i="9"/>
  <c r="Y135" i="9"/>
  <c r="T136" i="9"/>
  <c r="X136" i="9"/>
  <c r="Y136" i="9"/>
  <c r="X137" i="9" s="1"/>
  <c r="AA136" i="9"/>
  <c r="T137" i="9"/>
  <c r="Y137" i="9"/>
  <c r="X138" i="9" s="1"/>
  <c r="AA137" i="9"/>
  <c r="AA138" i="9"/>
  <c r="AC138" i="9" s="1"/>
  <c r="V138" i="9" s="1"/>
  <c r="L138" i="9" s="1"/>
  <c r="T128" i="9"/>
  <c r="Y128" i="9"/>
  <c r="X129" i="9" s="1"/>
  <c r="AA129" i="9"/>
  <c r="T129" i="9"/>
  <c r="Y129" i="9"/>
  <c r="X130" i="9" s="1"/>
  <c r="AA130" i="9"/>
  <c r="T130" i="9"/>
  <c r="Y130" i="9"/>
  <c r="X131" i="9" s="1"/>
  <c r="T131" i="9"/>
  <c r="Y131" i="9"/>
  <c r="X132" i="9" s="1"/>
  <c r="AA131" i="9"/>
  <c r="T132" i="9"/>
  <c r="Y132" i="9"/>
  <c r="AA132" i="9"/>
  <c r="AA133" i="9"/>
  <c r="T133" i="9"/>
  <c r="X133" i="9"/>
  <c r="Y133" i="9"/>
  <c r="AA134" i="9"/>
  <c r="X124" i="9"/>
  <c r="Z124" i="9" s="1"/>
  <c r="T124" i="9"/>
  <c r="AA124" i="9"/>
  <c r="T125" i="9"/>
  <c r="X125" i="9"/>
  <c r="Z125" i="9" s="1"/>
  <c r="AA125" i="9"/>
  <c r="T126" i="9"/>
  <c r="X126" i="9"/>
  <c r="Z126" i="9" s="1"/>
  <c r="AA126" i="9"/>
  <c r="AA127" i="9"/>
  <c r="T127" i="9"/>
  <c r="Y127" i="9"/>
  <c r="X128" i="9" s="1"/>
  <c r="AA128" i="9"/>
  <c r="T112" i="9"/>
  <c r="Y112" i="9"/>
  <c r="X113" i="9" s="1"/>
  <c r="AA113" i="9"/>
  <c r="T113" i="9"/>
  <c r="Y113" i="9"/>
  <c r="X114" i="9" s="1"/>
  <c r="T114" i="9"/>
  <c r="Y114" i="9"/>
  <c r="AD114" i="9" s="1"/>
  <c r="T115" i="9"/>
  <c r="Y115" i="9"/>
  <c r="X116" i="9" s="1"/>
  <c r="AA116" i="9"/>
  <c r="AC116" i="9" s="1"/>
  <c r="V116" i="9" s="1"/>
  <c r="L116" i="9" s="1"/>
  <c r="T116" i="9"/>
  <c r="Y116" i="9"/>
  <c r="X117" i="9" s="1"/>
  <c r="T117" i="9"/>
  <c r="Y117" i="9"/>
  <c r="X118" i="9" s="1"/>
  <c r="AA118" i="9"/>
  <c r="AC118" i="9" s="1"/>
  <c r="V118" i="9" s="1"/>
  <c r="L118" i="9" s="1"/>
  <c r="T118" i="9"/>
  <c r="Y118" i="9"/>
  <c r="X119" i="9" s="1"/>
  <c r="T119" i="9"/>
  <c r="Y119" i="9"/>
  <c r="AA120" i="9"/>
  <c r="T120" i="9"/>
  <c r="Y120" i="9"/>
  <c r="X121" i="9" s="1"/>
  <c r="AA121" i="9"/>
  <c r="AC121" i="9" s="1"/>
  <c r="V121" i="9" s="1"/>
  <c r="L121" i="9" s="1"/>
  <c r="T121" i="9"/>
  <c r="Y121" i="9"/>
  <c r="X122" i="9" s="1"/>
  <c r="T122" i="9"/>
  <c r="Y122" i="9"/>
  <c r="X123" i="9" s="1"/>
  <c r="Z123" i="9" s="1"/>
  <c r="AA123" i="9"/>
  <c r="AC123" i="9" s="1"/>
  <c r="V123" i="9" s="1"/>
  <c r="T95" i="9"/>
  <c r="Y95" i="9"/>
  <c r="X96" i="9" s="1"/>
  <c r="AB95" i="9"/>
  <c r="AA96" i="9" s="1"/>
  <c r="T96" i="9"/>
  <c r="Y96" i="9"/>
  <c r="AB96" i="9"/>
  <c r="T97" i="9"/>
  <c r="Y97" i="9"/>
  <c r="X98" i="9" s="1"/>
  <c r="AB97" i="9"/>
  <c r="T98" i="9"/>
  <c r="Y98" i="9"/>
  <c r="X99" i="9" s="1"/>
  <c r="AB98" i="9"/>
  <c r="T99" i="9"/>
  <c r="Y99" i="9"/>
  <c r="X100" i="9" s="1"/>
  <c r="AB99" i="9"/>
  <c r="T100" i="9"/>
  <c r="Y100" i="9"/>
  <c r="X101" i="9" s="1"/>
  <c r="AB100" i="9"/>
  <c r="T101" i="9"/>
  <c r="Y101" i="9"/>
  <c r="X102" i="9" s="1"/>
  <c r="AB101" i="9"/>
  <c r="T102" i="9"/>
  <c r="Y102" i="9"/>
  <c r="X103" i="9" s="1"/>
  <c r="AB102" i="9"/>
  <c r="AA103" i="9" s="1"/>
  <c r="T103" i="9"/>
  <c r="Y103" i="9"/>
  <c r="X104" i="9" s="1"/>
  <c r="AB103" i="9"/>
  <c r="T104" i="9"/>
  <c r="Y104" i="9"/>
  <c r="AA105" i="9"/>
  <c r="T105" i="9"/>
  <c r="X106" i="9"/>
  <c r="Z106" i="9" s="1"/>
  <c r="T106" i="9"/>
  <c r="AA108" i="9"/>
  <c r="T108" i="9"/>
  <c r="X109" i="9"/>
  <c r="T109" i="9"/>
  <c r="Y109" i="9"/>
  <c r="X110" i="9" s="1"/>
  <c r="T110" i="9"/>
  <c r="Y110" i="9"/>
  <c r="AA111" i="9"/>
  <c r="T111" i="9"/>
  <c r="Y111" i="9"/>
  <c r="T72" i="9"/>
  <c r="Y72" i="9"/>
  <c r="X73" i="9" s="1"/>
  <c r="AB72" i="9"/>
  <c r="T73" i="9"/>
  <c r="Y73" i="9"/>
  <c r="X74" i="9" s="1"/>
  <c r="AB73" i="9"/>
  <c r="T74" i="9"/>
  <c r="Y74" i="9"/>
  <c r="X75" i="9" s="1"/>
  <c r="AB74" i="9"/>
  <c r="T75" i="9"/>
  <c r="Y75" i="9"/>
  <c r="X76" i="9" s="1"/>
  <c r="AB75" i="9"/>
  <c r="T76" i="9"/>
  <c r="Y76" i="9"/>
  <c r="X77" i="9" s="1"/>
  <c r="AB76" i="9"/>
  <c r="T77" i="9"/>
  <c r="Y77" i="9"/>
  <c r="X78" i="9" s="1"/>
  <c r="AB77" i="9"/>
  <c r="AA78" i="9" s="1"/>
  <c r="T78" i="9"/>
  <c r="Y78" i="9"/>
  <c r="AB78" i="9"/>
  <c r="T79" i="9"/>
  <c r="Y79" i="9"/>
  <c r="X80" i="9" s="1"/>
  <c r="AB79" i="9"/>
  <c r="T80" i="9"/>
  <c r="Y80" i="9"/>
  <c r="X81" i="9" s="1"/>
  <c r="AB80" i="9"/>
  <c r="T81" i="9"/>
  <c r="Y81" i="9"/>
  <c r="X82" i="9" s="1"/>
  <c r="Z82" i="9" s="1"/>
  <c r="AB81" i="9"/>
  <c r="T82" i="9"/>
  <c r="Y82" i="9"/>
  <c r="AB82" i="9"/>
  <c r="T83" i="9"/>
  <c r="X83" i="9"/>
  <c r="Y83" i="9"/>
  <c r="AB83" i="9"/>
  <c r="T84" i="9"/>
  <c r="Y84" i="9"/>
  <c r="X85" i="9" s="1"/>
  <c r="AB84" i="9"/>
  <c r="T85" i="9"/>
  <c r="Y85" i="9"/>
  <c r="X86" i="9" s="1"/>
  <c r="AB85" i="9"/>
  <c r="T86" i="9"/>
  <c r="Y86" i="9"/>
  <c r="X87" i="9" s="1"/>
  <c r="AB86" i="9"/>
  <c r="T87" i="9"/>
  <c r="Y87" i="9"/>
  <c r="X88" i="9" s="1"/>
  <c r="AB87" i="9"/>
  <c r="T88" i="9"/>
  <c r="Y88" i="9"/>
  <c r="X89" i="9" s="1"/>
  <c r="AB88" i="9"/>
  <c r="AA89" i="9" s="1"/>
  <c r="T89" i="9"/>
  <c r="Y89" i="9"/>
  <c r="X90" i="9" s="1"/>
  <c r="AB89" i="9"/>
  <c r="T90" i="9"/>
  <c r="Y90" i="9"/>
  <c r="AB90" i="9"/>
  <c r="AA91" i="9" s="1"/>
  <c r="T91" i="9"/>
  <c r="Y91" i="9"/>
  <c r="X92" i="9" s="1"/>
  <c r="AB91" i="9"/>
  <c r="T92" i="9"/>
  <c r="Y92" i="9"/>
  <c r="X93" i="9" s="1"/>
  <c r="AB92" i="9"/>
  <c r="T93" i="9"/>
  <c r="Y93" i="9"/>
  <c r="AB93" i="9"/>
  <c r="AA94" i="9" s="1"/>
  <c r="T94" i="9"/>
  <c r="Y94" i="9"/>
  <c r="AB94" i="9"/>
  <c r="AA95" i="9" s="1"/>
  <c r="AC95" i="9" s="1"/>
  <c r="V95" i="9" s="1"/>
  <c r="L95" i="9" s="1"/>
  <c r="T58" i="9"/>
  <c r="Y58" i="9"/>
  <c r="X59" i="9" s="1"/>
  <c r="AB58" i="9"/>
  <c r="AA59" i="9" s="1"/>
  <c r="T59" i="9"/>
  <c r="Y59" i="9"/>
  <c r="X60" i="9" s="1"/>
  <c r="AB59" i="9"/>
  <c r="T60" i="9"/>
  <c r="Y60" i="9"/>
  <c r="AB60" i="9"/>
  <c r="T61" i="9"/>
  <c r="Y61" i="9"/>
  <c r="X62" i="9" s="1"/>
  <c r="AB61" i="9"/>
  <c r="T62" i="9"/>
  <c r="Y62" i="9"/>
  <c r="X63" i="9" s="1"/>
  <c r="AB62" i="9"/>
  <c r="T63" i="9"/>
  <c r="Y63" i="9"/>
  <c r="X64" i="9" s="1"/>
  <c r="AB63" i="9"/>
  <c r="T64" i="9"/>
  <c r="Y64" i="9"/>
  <c r="X65" i="9" s="1"/>
  <c r="AB64" i="9"/>
  <c r="T65" i="9"/>
  <c r="Y65" i="9"/>
  <c r="X66" i="9" s="1"/>
  <c r="AB65" i="9"/>
  <c r="T66" i="9"/>
  <c r="Y66" i="9"/>
  <c r="X67" i="9" s="1"/>
  <c r="AB66" i="9"/>
  <c r="T67" i="9"/>
  <c r="Y67" i="9"/>
  <c r="X68" i="9" s="1"/>
  <c r="AB67" i="9"/>
  <c r="T68" i="9"/>
  <c r="Y68" i="9"/>
  <c r="AB68" i="9"/>
  <c r="AA69" i="9" s="1"/>
  <c r="T69" i="9"/>
  <c r="Y69" i="9"/>
  <c r="X70" i="9" s="1"/>
  <c r="AB69" i="9"/>
  <c r="AA70" i="9" s="1"/>
  <c r="T70" i="9"/>
  <c r="Y70" i="9"/>
  <c r="X71" i="9" s="1"/>
  <c r="AB70" i="9"/>
  <c r="AA71" i="9" s="1"/>
  <c r="T71" i="9"/>
  <c r="Y71" i="9"/>
  <c r="X72" i="9" s="1"/>
  <c r="AD72" i="9" s="1"/>
  <c r="AB71" i="9"/>
  <c r="T32" i="9"/>
  <c r="Y32" i="9"/>
  <c r="X33" i="9" s="1"/>
  <c r="AB32" i="9"/>
  <c r="AA33" i="9" s="1"/>
  <c r="T33" i="9"/>
  <c r="Y33" i="9"/>
  <c r="AB33" i="9"/>
  <c r="AA34" i="9" s="1"/>
  <c r="T34" i="9"/>
  <c r="Y34" i="9"/>
  <c r="X35" i="9" s="1"/>
  <c r="AB34" i="9"/>
  <c r="T35" i="9"/>
  <c r="Y35" i="9"/>
  <c r="AB35" i="9"/>
  <c r="AA36" i="9" s="1"/>
  <c r="T36" i="9"/>
  <c r="Y36" i="9"/>
  <c r="X37" i="9" s="1"/>
  <c r="AB36" i="9"/>
  <c r="T37" i="9"/>
  <c r="Y37" i="9"/>
  <c r="X38" i="9" s="1"/>
  <c r="AB37" i="9"/>
  <c r="T38" i="9"/>
  <c r="Y38" i="9"/>
  <c r="X39" i="9" s="1"/>
  <c r="AB38" i="9"/>
  <c r="T39" i="9"/>
  <c r="Y39" i="9"/>
  <c r="X40" i="9" s="1"/>
  <c r="AB39" i="9"/>
  <c r="T40" i="9"/>
  <c r="Y40" i="9"/>
  <c r="AB40" i="9"/>
  <c r="T41" i="9"/>
  <c r="Y41" i="9"/>
  <c r="X42" i="9" s="1"/>
  <c r="AB41" i="9"/>
  <c r="T42" i="9"/>
  <c r="Y42" i="9"/>
  <c r="AB42" i="9"/>
  <c r="T43" i="9"/>
  <c r="Y43" i="9"/>
  <c r="X44" i="9" s="1"/>
  <c r="AB43" i="9"/>
  <c r="T44" i="9"/>
  <c r="Y44" i="9"/>
  <c r="X45" i="9" s="1"/>
  <c r="AB44" i="9"/>
  <c r="T45" i="9"/>
  <c r="Y45" i="9"/>
  <c r="X46" i="9" s="1"/>
  <c r="AB45" i="9"/>
  <c r="T46" i="9"/>
  <c r="Y46" i="9"/>
  <c r="X47" i="9" s="1"/>
  <c r="AB46" i="9"/>
  <c r="T47" i="9"/>
  <c r="Y47" i="9"/>
  <c r="X48" i="9" s="1"/>
  <c r="AB47" i="9"/>
  <c r="AA48" i="9" s="1"/>
  <c r="T48" i="9"/>
  <c r="Y48" i="9"/>
  <c r="AB48" i="9"/>
  <c r="AA49" i="9" s="1"/>
  <c r="T49" i="9"/>
  <c r="Y49" i="9"/>
  <c r="X50" i="9" s="1"/>
  <c r="AB49" i="9"/>
  <c r="AA50" i="9" s="1"/>
  <c r="T50" i="9"/>
  <c r="Y50" i="9"/>
  <c r="AB50" i="9"/>
  <c r="AA51" i="9" s="1"/>
  <c r="T51" i="9"/>
  <c r="Y51" i="9"/>
  <c r="X52" i="9" s="1"/>
  <c r="AB51" i="9"/>
  <c r="AA52" i="9" s="1"/>
  <c r="T52" i="9"/>
  <c r="Y52" i="9"/>
  <c r="AB52" i="9"/>
  <c r="AA53" i="9" s="1"/>
  <c r="T53" i="9"/>
  <c r="Y53" i="9"/>
  <c r="X54" i="9" s="1"/>
  <c r="AB53" i="9"/>
  <c r="AA54" i="9" s="1"/>
  <c r="T54" i="9"/>
  <c r="Y54" i="9"/>
  <c r="X55" i="9" s="1"/>
  <c r="AB54" i="9"/>
  <c r="AA55" i="9" s="1"/>
  <c r="T55" i="9"/>
  <c r="Y55" i="9"/>
  <c r="AB55" i="9"/>
  <c r="AA56" i="9" s="1"/>
  <c r="T56" i="9"/>
  <c r="Y56" i="9"/>
  <c r="X57" i="9" s="1"/>
  <c r="AB56" i="9"/>
  <c r="AA57" i="9" s="1"/>
  <c r="T57" i="9"/>
  <c r="Y57" i="9"/>
  <c r="X58" i="9" s="1"/>
  <c r="AB57" i="9"/>
  <c r="C109" i="9" l="1"/>
  <c r="B109" i="9"/>
  <c r="A110" i="9" s="1"/>
  <c r="Z86" i="9"/>
  <c r="Z83" i="9"/>
  <c r="AC198" i="11"/>
  <c r="W160" i="11"/>
  <c r="AB158" i="11"/>
  <c r="V158" i="11" s="1"/>
  <c r="W158" i="11"/>
  <c r="Y158" i="11" s="1"/>
  <c r="W157" i="11"/>
  <c r="AC157" i="11" s="1"/>
  <c r="AB190" i="11"/>
  <c r="V190" i="11" s="1"/>
  <c r="AC233" i="11"/>
  <c r="AB150" i="11"/>
  <c r="V150" i="11" s="1"/>
  <c r="L150" i="11" s="1"/>
  <c r="AB215" i="11"/>
  <c r="V215" i="11" s="1"/>
  <c r="L215" i="11" s="1"/>
  <c r="AC249" i="11"/>
  <c r="AC247" i="11"/>
  <c r="Y245" i="11"/>
  <c r="Y237" i="11"/>
  <c r="Y235" i="11"/>
  <c r="AC273" i="11"/>
  <c r="AC271" i="11"/>
  <c r="AB194" i="11"/>
  <c r="V194" i="11" s="1"/>
  <c r="AC190" i="11"/>
  <c r="AD138" i="9"/>
  <c r="AC243" i="11"/>
  <c r="AB239" i="11"/>
  <c r="V239" i="11" s="1"/>
  <c r="Y256" i="11"/>
  <c r="Y250" i="11"/>
  <c r="Y161" i="11"/>
  <c r="AB187" i="11"/>
  <c r="V187" i="11" s="1"/>
  <c r="AB185" i="11"/>
  <c r="V185" i="11" s="1"/>
  <c r="Z197" i="11"/>
  <c r="W196" i="11"/>
  <c r="Z195" i="11"/>
  <c r="AB195" i="11" s="1"/>
  <c r="Z192" i="11"/>
  <c r="Z191" i="11"/>
  <c r="AB191" i="11" s="1"/>
  <c r="V191" i="11" s="1"/>
  <c r="W191" i="11"/>
  <c r="AB197" i="11"/>
  <c r="V197" i="11" s="1"/>
  <c r="Y195" i="11"/>
  <c r="AB192" i="11"/>
  <c r="V192" i="11" s="1"/>
  <c r="Y192" i="11"/>
  <c r="Y190" i="11"/>
  <c r="AD55" i="9"/>
  <c r="AD132" i="9"/>
  <c r="L123" i="9"/>
  <c r="H123" i="9"/>
  <c r="AC265" i="11"/>
  <c r="AC254" i="11"/>
  <c r="AC250" i="11"/>
  <c r="AC160" i="11"/>
  <c r="AC158" i="11"/>
  <c r="AC185" i="11"/>
  <c r="AC196" i="11"/>
  <c r="U196" i="11" s="1"/>
  <c r="AC194" i="11"/>
  <c r="U194" i="11" s="1"/>
  <c r="AC191" i="11"/>
  <c r="AD123" i="9"/>
  <c r="H121" i="9"/>
  <c r="H118" i="9"/>
  <c r="H116" i="9"/>
  <c r="I127" i="9"/>
  <c r="I126" i="9"/>
  <c r="I133" i="9"/>
  <c r="I132" i="9"/>
  <c r="I131" i="9"/>
  <c r="I130" i="9"/>
  <c r="I129" i="9"/>
  <c r="I128" i="9"/>
  <c r="I137" i="9"/>
  <c r="I136" i="9"/>
  <c r="I135" i="9"/>
  <c r="I134" i="9"/>
  <c r="L140" i="9"/>
  <c r="H140" i="9"/>
  <c r="I139" i="9"/>
  <c r="H138" i="9"/>
  <c r="I138" i="9"/>
  <c r="I125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94" i="9"/>
  <c r="I93" i="9"/>
  <c r="I92" i="9"/>
  <c r="I91" i="9"/>
  <c r="I90" i="9"/>
  <c r="I89" i="9"/>
  <c r="I88" i="9"/>
  <c r="I87" i="9"/>
  <c r="F86" i="9"/>
  <c r="I86" i="9"/>
  <c r="I85" i="9"/>
  <c r="I84" i="9"/>
  <c r="F83" i="9"/>
  <c r="I83" i="9"/>
  <c r="F82" i="9"/>
  <c r="I82" i="9"/>
  <c r="I81" i="9"/>
  <c r="I80" i="9"/>
  <c r="I79" i="9"/>
  <c r="I78" i="9"/>
  <c r="I77" i="9"/>
  <c r="I76" i="9"/>
  <c r="I75" i="9"/>
  <c r="I74" i="9"/>
  <c r="I73" i="9"/>
  <c r="I72" i="9"/>
  <c r="I96" i="9"/>
  <c r="H95" i="9"/>
  <c r="I95" i="9"/>
  <c r="Z140" i="9"/>
  <c r="F140" i="9" s="1"/>
  <c r="AD140" i="9"/>
  <c r="U140" i="9" s="1"/>
  <c r="G140" i="9" s="1"/>
  <c r="Z39" i="9"/>
  <c r="F39" i="9" s="1"/>
  <c r="AD86" i="9"/>
  <c r="AD82" i="9"/>
  <c r="E39" i="8"/>
  <c r="K3" i="8"/>
  <c r="M3" i="8"/>
  <c r="C5" i="8"/>
  <c r="D5" i="8" s="1"/>
  <c r="E5" i="8" s="1"/>
  <c r="B5" i="8"/>
  <c r="A6" i="8" s="1"/>
  <c r="H39" i="8"/>
  <c r="F39" i="8"/>
  <c r="G39" i="8"/>
  <c r="Z5" i="8"/>
  <c r="AA5" i="8" s="1"/>
  <c r="AB4" i="8"/>
  <c r="K2" i="8"/>
  <c r="M2" i="8"/>
  <c r="P2" i="8" s="1"/>
  <c r="AC269" i="11"/>
  <c r="Y269" i="11"/>
  <c r="AC267" i="11"/>
  <c r="Y267" i="11"/>
  <c r="U185" i="11"/>
  <c r="AB213" i="11"/>
  <c r="V213" i="11" s="1"/>
  <c r="L213" i="11" s="1"/>
  <c r="AB209" i="11"/>
  <c r="V209" i="11" s="1"/>
  <c r="L209" i="11" s="1"/>
  <c r="Y188" i="11"/>
  <c r="U190" i="11"/>
  <c r="Z189" i="11"/>
  <c r="AB189" i="11" s="1"/>
  <c r="V189" i="11" s="1"/>
  <c r="W189" i="11"/>
  <c r="AC189" i="11" s="1"/>
  <c r="AD58" i="9"/>
  <c r="Z40" i="9"/>
  <c r="F40" i="9" s="1"/>
  <c r="AD135" i="9"/>
  <c r="Z204" i="11"/>
  <c r="AB231" i="11"/>
  <c r="V231" i="11" s="1"/>
  <c r="L231" i="11" s="1"/>
  <c r="AB261" i="11"/>
  <c r="V261" i="11" s="1"/>
  <c r="L261" i="11" s="1"/>
  <c r="AC260" i="11"/>
  <c r="W255" i="11"/>
  <c r="Y254" i="11"/>
  <c r="W251" i="11"/>
  <c r="Y273" i="11"/>
  <c r="Y272" i="11"/>
  <c r="W199" i="11"/>
  <c r="W164" i="11"/>
  <c r="Y164" i="11" s="1"/>
  <c r="W163" i="11"/>
  <c r="Y163" i="11" s="1"/>
  <c r="W162" i="11"/>
  <c r="Y162" i="11" s="1"/>
  <c r="AC161" i="11"/>
  <c r="Y160" i="11"/>
  <c r="Y159" i="11"/>
  <c r="AB154" i="11"/>
  <c r="V154" i="11" s="1"/>
  <c r="Z188" i="11"/>
  <c r="AB188" i="11" s="1"/>
  <c r="V188" i="11" s="1"/>
  <c r="AC187" i="11"/>
  <c r="U187" i="11" s="1"/>
  <c r="AB186" i="11"/>
  <c r="V186" i="11" s="1"/>
  <c r="Y186" i="11"/>
  <c r="AC197" i="11"/>
  <c r="Y196" i="11"/>
  <c r="Y194" i="11"/>
  <c r="Z193" i="11"/>
  <c r="AB193" i="11" s="1"/>
  <c r="V193" i="11" s="1"/>
  <c r="W193" i="11"/>
  <c r="AC193" i="11" s="1"/>
  <c r="Y191" i="11"/>
  <c r="AC212" i="11"/>
  <c r="AB199" i="11"/>
  <c r="V199" i="11" s="1"/>
  <c r="U197" i="11"/>
  <c r="Y197" i="11"/>
  <c r="AC192" i="11"/>
  <c r="U192" i="11" s="1"/>
  <c r="AC154" i="11"/>
  <c r="AB184" i="11"/>
  <c r="V184" i="11" s="1"/>
  <c r="AB156" i="11"/>
  <c r="V156" i="11" s="1"/>
  <c r="Y156" i="11"/>
  <c r="Z155" i="11"/>
  <c r="AB155" i="11" s="1"/>
  <c r="Y187" i="11"/>
  <c r="Y185" i="11"/>
  <c r="AB174" i="11"/>
  <c r="V174" i="11" s="1"/>
  <c r="L174" i="11" s="1"/>
  <c r="Z210" i="11"/>
  <c r="U158" i="11"/>
  <c r="Y184" i="11"/>
  <c r="AC186" i="11"/>
  <c r="U186" i="11"/>
  <c r="AC188" i="11"/>
  <c r="AB257" i="11"/>
  <c r="V257" i="11" s="1"/>
  <c r="L257" i="11" s="1"/>
  <c r="AB167" i="11"/>
  <c r="V167" i="11" s="1"/>
  <c r="U156" i="11"/>
  <c r="Y154" i="11"/>
  <c r="Z153" i="11"/>
  <c r="AB153" i="11" s="1"/>
  <c r="AB159" i="11"/>
  <c r="V159" i="11" s="1"/>
  <c r="AB157" i="11"/>
  <c r="V157" i="11" s="1"/>
  <c r="Y157" i="11"/>
  <c r="Y155" i="11"/>
  <c r="Y153" i="11"/>
  <c r="AB165" i="11"/>
  <c r="V165" i="11" s="1"/>
  <c r="L165" i="11" s="1"/>
  <c r="Z164" i="11"/>
  <c r="AB164" i="11" s="1"/>
  <c r="Z163" i="11"/>
  <c r="AB163" i="11" s="1"/>
  <c r="Z162" i="11"/>
  <c r="AB162" i="11" s="1"/>
  <c r="Z161" i="11"/>
  <c r="AB161" i="11" s="1"/>
  <c r="Z160" i="11"/>
  <c r="AB160" i="11" s="1"/>
  <c r="AC135" i="9"/>
  <c r="V135" i="9" s="1"/>
  <c r="L135" i="9" s="1"/>
  <c r="AC173" i="11"/>
  <c r="Z214" i="11"/>
  <c r="AB255" i="11"/>
  <c r="V255" i="11" s="1"/>
  <c r="L255" i="11" s="1"/>
  <c r="AB176" i="11"/>
  <c r="V176" i="11" s="1"/>
  <c r="L176" i="11" s="1"/>
  <c r="AC208" i="11"/>
  <c r="AB244" i="11"/>
  <c r="V244" i="11" s="1"/>
  <c r="L244" i="11" s="1"/>
  <c r="AB246" i="11"/>
  <c r="V246" i="11" s="1"/>
  <c r="L246" i="11" s="1"/>
  <c r="L154" i="11"/>
  <c r="AB242" i="11"/>
  <c r="V242" i="11" s="1"/>
  <c r="L242" i="11" s="1"/>
  <c r="Z175" i="11"/>
  <c r="AB207" i="11"/>
  <c r="V207" i="11" s="1"/>
  <c r="L207" i="11" s="1"/>
  <c r="AC206" i="11"/>
  <c r="AB259" i="11"/>
  <c r="V259" i="11" s="1"/>
  <c r="L259" i="11" s="1"/>
  <c r="AD47" i="9"/>
  <c r="Z47" i="9"/>
  <c r="F47" i="9" s="1"/>
  <c r="AD139" i="9"/>
  <c r="AB216" i="11"/>
  <c r="V216" i="11" s="1"/>
  <c r="L216" i="11" s="1"/>
  <c r="AC241" i="11"/>
  <c r="AC262" i="11"/>
  <c r="Z262" i="11"/>
  <c r="AC256" i="11"/>
  <c r="AB253" i="11"/>
  <c r="V253" i="11" s="1"/>
  <c r="L253" i="11" s="1"/>
  <c r="AC252" i="11"/>
  <c r="Y200" i="11"/>
  <c r="Y198" i="11"/>
  <c r="AC131" i="9"/>
  <c r="V131" i="9" s="1"/>
  <c r="L131" i="9" s="1"/>
  <c r="AB211" i="11"/>
  <c r="AC210" i="11"/>
  <c r="AB205" i="11"/>
  <c r="V205" i="11" s="1"/>
  <c r="L205" i="11" s="1"/>
  <c r="AC204" i="11"/>
  <c r="Y234" i="11"/>
  <c r="AD45" i="9"/>
  <c r="Z45" i="9"/>
  <c r="F45" i="9" s="1"/>
  <c r="AD88" i="9"/>
  <c r="Z88" i="9"/>
  <c r="F88" i="9" s="1"/>
  <c r="AD80" i="9"/>
  <c r="Z80" i="9"/>
  <c r="F80" i="9" s="1"/>
  <c r="X56" i="9"/>
  <c r="Z55" i="9"/>
  <c r="F55" i="9" s="1"/>
  <c r="Z46" i="9"/>
  <c r="F46" i="9" s="1"/>
  <c r="Z42" i="9"/>
  <c r="F42" i="9" s="1"/>
  <c r="X41" i="9"/>
  <c r="AC89" i="9"/>
  <c r="V89" i="9" s="1"/>
  <c r="Z85" i="9"/>
  <c r="F85" i="9" s="1"/>
  <c r="X84" i="9"/>
  <c r="Z81" i="9"/>
  <c r="F81" i="9" s="1"/>
  <c r="Z110" i="9"/>
  <c r="AC52" i="9"/>
  <c r="V52" i="9" s="1"/>
  <c r="L52" i="9" s="1"/>
  <c r="Z44" i="9"/>
  <c r="F44" i="9" s="1"/>
  <c r="AA112" i="9"/>
  <c r="AC112" i="9" s="1"/>
  <c r="V112" i="9" s="1"/>
  <c r="L112" i="9" s="1"/>
  <c r="AC111" i="9"/>
  <c r="V111" i="9" s="1"/>
  <c r="L111" i="9" s="1"/>
  <c r="AD110" i="9"/>
  <c r="X111" i="9"/>
  <c r="AD111" i="9" s="1"/>
  <c r="U111" i="9" s="1"/>
  <c r="G111" i="9" s="1"/>
  <c r="Y220" i="11"/>
  <c r="Y218" i="11"/>
  <c r="AB263" i="11"/>
  <c r="V263" i="11" s="1"/>
  <c r="L263" i="11" s="1"/>
  <c r="AC258" i="11"/>
  <c r="Z256" i="11"/>
  <c r="Y271" i="11"/>
  <c r="F126" i="9"/>
  <c r="Z132" i="9"/>
  <c r="F132" i="9" s="1"/>
  <c r="AC137" i="9"/>
  <c r="V137" i="9" s="1"/>
  <c r="L137" i="9" s="1"/>
  <c r="AC136" i="9"/>
  <c r="V136" i="9" s="1"/>
  <c r="L136" i="9" s="1"/>
  <c r="Z136" i="9"/>
  <c r="F136" i="9" s="1"/>
  <c r="AC139" i="9"/>
  <c r="V139" i="9" s="1"/>
  <c r="L139" i="9" s="1"/>
  <c r="AB169" i="11"/>
  <c r="V169" i="11" s="1"/>
  <c r="Z168" i="11"/>
  <c r="AB168" i="11" s="1"/>
  <c r="V168" i="11" s="1"/>
  <c r="Y182" i="11"/>
  <c r="Y180" i="11"/>
  <c r="AC175" i="11"/>
  <c r="AC214" i="11"/>
  <c r="AC245" i="11"/>
  <c r="Z240" i="11"/>
  <c r="AB240" i="11" s="1"/>
  <c r="V240" i="11" s="1"/>
  <c r="Y238" i="11"/>
  <c r="Y236" i="11"/>
  <c r="AC200" i="11"/>
  <c r="AB198" i="11"/>
  <c r="V198" i="11" s="1"/>
  <c r="L198" i="11" s="1"/>
  <c r="Z200" i="11"/>
  <c r="AB200" i="11" s="1"/>
  <c r="Y171" i="11"/>
  <c r="Y265" i="11"/>
  <c r="Y230" i="11"/>
  <c r="Y228" i="11"/>
  <c r="Y226" i="11"/>
  <c r="Y224" i="11"/>
  <c r="Y222" i="11"/>
  <c r="Y216" i="11"/>
  <c r="Z139" i="9"/>
  <c r="F139" i="9" s="1"/>
  <c r="AD137" i="9"/>
  <c r="U137" i="9" s="1"/>
  <c r="G137" i="9" s="1"/>
  <c r="AD136" i="9"/>
  <c r="U136" i="9" s="1"/>
  <c r="G136" i="9" s="1"/>
  <c r="AD130" i="9"/>
  <c r="Z130" i="9"/>
  <c r="F130" i="9" s="1"/>
  <c r="AC129" i="9"/>
  <c r="V129" i="9" s="1"/>
  <c r="L129" i="9" s="1"/>
  <c r="AC133" i="9"/>
  <c r="V133" i="9" s="1"/>
  <c r="L133" i="9" s="1"/>
  <c r="AD66" i="9"/>
  <c r="AC56" i="9"/>
  <c r="V56" i="9" s="1"/>
  <c r="L56" i="9" s="1"/>
  <c r="X43" i="9"/>
  <c r="Y149" i="11"/>
  <c r="AC149" i="11"/>
  <c r="Y148" i="11"/>
  <c r="AC147" i="11"/>
  <c r="Y146" i="11"/>
  <c r="AC145" i="11"/>
  <c r="Y144" i="11"/>
  <c r="AC143" i="11"/>
  <c r="Y142" i="11"/>
  <c r="AC141" i="11"/>
  <c r="Y140" i="11"/>
  <c r="Y133" i="11"/>
  <c r="AB125" i="11"/>
  <c r="V125" i="11" s="1"/>
  <c r="L125" i="11" s="1"/>
  <c r="AB121" i="11"/>
  <c r="V121" i="11" s="1"/>
  <c r="L121" i="11" s="1"/>
  <c r="AB38" i="11"/>
  <c r="V38" i="11" s="1"/>
  <c r="L38" i="11" s="1"/>
  <c r="AC37" i="11"/>
  <c r="AB36" i="11"/>
  <c r="V36" i="11" s="1"/>
  <c r="L36" i="11" s="1"/>
  <c r="U150" i="11"/>
  <c r="Y128" i="11"/>
  <c r="Y120" i="11"/>
  <c r="W121" i="11"/>
  <c r="AB117" i="11"/>
  <c r="V117" i="11" s="1"/>
  <c r="L117" i="11" s="1"/>
  <c r="Z118" i="11"/>
  <c r="AC103" i="11"/>
  <c r="Y103" i="11"/>
  <c r="Y108" i="11"/>
  <c r="AB78" i="11"/>
  <c r="V78" i="11" s="1"/>
  <c r="H78" i="11" s="1"/>
  <c r="Y40" i="11"/>
  <c r="Z39" i="11"/>
  <c r="W38" i="11"/>
  <c r="Z37" i="11"/>
  <c r="W36" i="11"/>
  <c r="AB34" i="11"/>
  <c r="V34" i="11" s="1"/>
  <c r="L34" i="11" s="1"/>
  <c r="Y34" i="11"/>
  <c r="Z171" i="11"/>
  <c r="AB171" i="11" s="1"/>
  <c r="Z170" i="11"/>
  <c r="AB170" i="11" s="1"/>
  <c r="V170" i="11" s="1"/>
  <c r="W170" i="11"/>
  <c r="Y170" i="11" s="1"/>
  <c r="AC169" i="11"/>
  <c r="H167" i="11"/>
  <c r="H156" i="11"/>
  <c r="L185" i="11"/>
  <c r="Z183" i="11"/>
  <c r="AB183" i="11" s="1"/>
  <c r="V183" i="11" s="1"/>
  <c r="Z182" i="11"/>
  <c r="AB182" i="11" s="1"/>
  <c r="Z181" i="11"/>
  <c r="AB181" i="11" s="1"/>
  <c r="V181" i="11" s="1"/>
  <c r="Z180" i="11"/>
  <c r="AB180" i="11" s="1"/>
  <c r="AB178" i="11"/>
  <c r="V178" i="11" s="1"/>
  <c r="H178" i="11" s="1"/>
  <c r="Z179" i="11"/>
  <c r="AB179" i="11" s="1"/>
  <c r="V179" i="11" s="1"/>
  <c r="Y177" i="11"/>
  <c r="W178" i="11"/>
  <c r="Z201" i="11"/>
  <c r="AB201" i="11" s="1"/>
  <c r="V201" i="11" s="1"/>
  <c r="L201" i="11" s="1"/>
  <c r="L199" i="11"/>
  <c r="L197" i="11"/>
  <c r="L196" i="11"/>
  <c r="Z172" i="11"/>
  <c r="AB172" i="11" s="1"/>
  <c r="V172" i="11" s="1"/>
  <c r="L172" i="11" s="1"/>
  <c r="W201" i="11"/>
  <c r="AC201" i="11" s="1"/>
  <c r="W215" i="11"/>
  <c r="AC215" i="11" s="1"/>
  <c r="U215" i="11" s="1"/>
  <c r="AB166" i="11"/>
  <c r="V166" i="11" s="1"/>
  <c r="L166" i="11" s="1"/>
  <c r="Y152" i="11"/>
  <c r="AB151" i="11"/>
  <c r="V151" i="11" s="1"/>
  <c r="L151" i="11" s="1"/>
  <c r="Y150" i="11"/>
  <c r="AB177" i="11"/>
  <c r="V177" i="11" s="1"/>
  <c r="L177" i="11" s="1"/>
  <c r="Y176" i="11"/>
  <c r="AB175" i="11"/>
  <c r="V175" i="11" s="1"/>
  <c r="L175" i="11" s="1"/>
  <c r="Y174" i="11"/>
  <c r="AB173" i="11"/>
  <c r="V173" i="11" s="1"/>
  <c r="L173" i="11" s="1"/>
  <c r="Y172" i="11"/>
  <c r="L192" i="11"/>
  <c r="L190" i="11"/>
  <c r="L189" i="11"/>
  <c r="L187" i="11"/>
  <c r="AB214" i="11"/>
  <c r="V214" i="11" s="1"/>
  <c r="L214" i="11" s="1"/>
  <c r="Y213" i="11"/>
  <c r="AB212" i="11"/>
  <c r="V212" i="11" s="1"/>
  <c r="L212" i="11" s="1"/>
  <c r="Y211" i="11"/>
  <c r="AB210" i="11"/>
  <c r="V210" i="11" s="1"/>
  <c r="L210" i="11" s="1"/>
  <c r="Y209" i="11"/>
  <c r="AB208" i="11"/>
  <c r="V208" i="11" s="1"/>
  <c r="L208" i="11" s="1"/>
  <c r="AB206" i="11"/>
  <c r="V206" i="11" s="1"/>
  <c r="L206" i="11" s="1"/>
  <c r="Y205" i="11"/>
  <c r="AB204" i="11"/>
  <c r="V204" i="11" s="1"/>
  <c r="L204" i="11" s="1"/>
  <c r="Y203" i="11"/>
  <c r="AB202" i="11"/>
  <c r="V202" i="11" s="1"/>
  <c r="L202" i="11" s="1"/>
  <c r="AB232" i="11"/>
  <c r="V232" i="11" s="1"/>
  <c r="L232" i="11" s="1"/>
  <c r="Z233" i="11"/>
  <c r="AB233" i="11" s="1"/>
  <c r="Y232" i="11"/>
  <c r="AC232" i="11"/>
  <c r="Z230" i="11"/>
  <c r="AB230" i="11" s="1"/>
  <c r="Z229" i="11"/>
  <c r="AB229" i="11" s="1"/>
  <c r="V229" i="11" s="1"/>
  <c r="L229" i="11" s="1"/>
  <c r="Z228" i="11"/>
  <c r="AB228" i="11" s="1"/>
  <c r="V228" i="11" s="1"/>
  <c r="L228" i="11" s="1"/>
  <c r="Z227" i="11"/>
  <c r="AB227" i="11" s="1"/>
  <c r="V227" i="11" s="1"/>
  <c r="L227" i="11" s="1"/>
  <c r="Z226" i="11"/>
  <c r="AB226" i="11" s="1"/>
  <c r="V226" i="11" s="1"/>
  <c r="L226" i="11" s="1"/>
  <c r="Z225" i="11"/>
  <c r="AB225" i="11" s="1"/>
  <c r="V225" i="11" s="1"/>
  <c r="L225" i="11" s="1"/>
  <c r="Z224" i="11"/>
  <c r="AB224" i="11" s="1"/>
  <c r="V224" i="11" s="1"/>
  <c r="L224" i="11" s="1"/>
  <c r="Z223" i="11"/>
  <c r="AB223" i="11" s="1"/>
  <c r="V223" i="11" s="1"/>
  <c r="L223" i="11" s="1"/>
  <c r="Z222" i="11"/>
  <c r="AB222" i="11" s="1"/>
  <c r="Z221" i="11"/>
  <c r="AB221" i="11" s="1"/>
  <c r="V221" i="11" s="1"/>
  <c r="L221" i="11" s="1"/>
  <c r="Z220" i="11"/>
  <c r="AB220" i="11" s="1"/>
  <c r="V220" i="11" s="1"/>
  <c r="L220" i="11" s="1"/>
  <c r="Z219" i="11"/>
  <c r="AB219" i="11" s="1"/>
  <c r="V219" i="11" s="1"/>
  <c r="L219" i="11" s="1"/>
  <c r="Z218" i="11"/>
  <c r="AB218" i="11" s="1"/>
  <c r="V218" i="11" s="1"/>
  <c r="L218" i="11" s="1"/>
  <c r="Z217" i="11"/>
  <c r="AB217" i="11" s="1"/>
  <c r="V217" i="11" s="1"/>
  <c r="L217" i="11" s="1"/>
  <c r="AB248" i="11"/>
  <c r="V248" i="11" s="1"/>
  <c r="L248" i="11" s="1"/>
  <c r="Z249" i="11"/>
  <c r="AB249" i="11" s="1"/>
  <c r="V249" i="11" s="1"/>
  <c r="L249" i="11" s="1"/>
  <c r="Y247" i="11"/>
  <c r="W248" i="11"/>
  <c r="H239" i="11"/>
  <c r="Z238" i="11"/>
  <c r="AB238" i="11" s="1"/>
  <c r="V238" i="11" s="1"/>
  <c r="Z237" i="11"/>
  <c r="AB237" i="11" s="1"/>
  <c r="V237" i="11" s="1"/>
  <c r="Z236" i="11"/>
  <c r="AB236" i="11" s="1"/>
  <c r="AB264" i="11"/>
  <c r="V264" i="11" s="1"/>
  <c r="L264" i="11" s="1"/>
  <c r="Y233" i="11"/>
  <c r="Y215" i="11"/>
  <c r="AB247" i="11"/>
  <c r="V247" i="11" s="1"/>
  <c r="L247" i="11" s="1"/>
  <c r="Y246" i="11"/>
  <c r="AB245" i="11"/>
  <c r="V245" i="11" s="1"/>
  <c r="L245" i="11" s="1"/>
  <c r="Y244" i="11"/>
  <c r="AB243" i="11"/>
  <c r="V243" i="11" s="1"/>
  <c r="L243" i="11" s="1"/>
  <c r="Y242" i="11"/>
  <c r="AB241" i="11"/>
  <c r="V241" i="11" s="1"/>
  <c r="L241" i="11" s="1"/>
  <c r="Z235" i="11"/>
  <c r="AB235" i="11" s="1"/>
  <c r="V235" i="11" s="1"/>
  <c r="L235" i="11" s="1"/>
  <c r="Z234" i="11"/>
  <c r="AB234" i="11" s="1"/>
  <c r="Y263" i="11"/>
  <c r="AB262" i="11"/>
  <c r="V262" i="11" s="1"/>
  <c r="L262" i="11" s="1"/>
  <c r="Y261" i="11"/>
  <c r="AB260" i="11"/>
  <c r="V260" i="11" s="1"/>
  <c r="L260" i="11" s="1"/>
  <c r="Y259" i="11"/>
  <c r="AB258" i="11"/>
  <c r="V258" i="11" s="1"/>
  <c r="L258" i="11" s="1"/>
  <c r="Y257" i="11"/>
  <c r="AB256" i="11"/>
  <c r="V256" i="11" s="1"/>
  <c r="L256" i="11" s="1"/>
  <c r="AB254" i="11"/>
  <c r="V254" i="11" s="1"/>
  <c r="L254" i="11" s="1"/>
  <c r="Y253" i="11"/>
  <c r="AB252" i="11"/>
  <c r="V252" i="11" s="1"/>
  <c r="L252" i="11" s="1"/>
  <c r="Y251" i="11"/>
  <c r="AB250" i="11"/>
  <c r="V250" i="11" s="1"/>
  <c r="Y249" i="11"/>
  <c r="Z273" i="11"/>
  <c r="AB273" i="11" s="1"/>
  <c r="V273" i="11" s="1"/>
  <c r="Z272" i="11"/>
  <c r="AB272" i="11" s="1"/>
  <c r="V272" i="11" s="1"/>
  <c r="Z271" i="11"/>
  <c r="AB271" i="11" s="1"/>
  <c r="Z270" i="11"/>
  <c r="AB270" i="11" s="1"/>
  <c r="V270" i="11" s="1"/>
  <c r="L270" i="11" s="1"/>
  <c r="Z269" i="11"/>
  <c r="AB269" i="11" s="1"/>
  <c r="Z268" i="11"/>
  <c r="AB268" i="11" s="1"/>
  <c r="V268" i="11" s="1"/>
  <c r="L268" i="11" s="1"/>
  <c r="Z267" i="11"/>
  <c r="AB267" i="11" s="1"/>
  <c r="Z266" i="11"/>
  <c r="AB266" i="11" s="1"/>
  <c r="V266" i="11" s="1"/>
  <c r="Z265" i="11"/>
  <c r="AB265" i="11" s="1"/>
  <c r="W264" i="11"/>
  <c r="AC264" i="11" s="1"/>
  <c r="U273" i="11"/>
  <c r="AC272" i="11"/>
  <c r="Y270" i="11"/>
  <c r="AC270" i="11"/>
  <c r="H264" i="11"/>
  <c r="AC268" i="11"/>
  <c r="AC266" i="11"/>
  <c r="U262" i="11"/>
  <c r="U260" i="11"/>
  <c r="U258" i="11"/>
  <c r="H263" i="11"/>
  <c r="H261" i="11"/>
  <c r="H259" i="11"/>
  <c r="H257" i="11"/>
  <c r="H256" i="11"/>
  <c r="AC263" i="11"/>
  <c r="U263" i="11" s="1"/>
  <c r="AC261" i="11"/>
  <c r="U261" i="11" s="1"/>
  <c r="AC259" i="11"/>
  <c r="U259" i="11" s="1"/>
  <c r="AC257" i="11"/>
  <c r="U257" i="11" s="1"/>
  <c r="Y255" i="11"/>
  <c r="AC255" i="11"/>
  <c r="U255" i="11" s="1"/>
  <c r="H255" i="11"/>
  <c r="U254" i="11"/>
  <c r="U250" i="11"/>
  <c r="H253" i="11"/>
  <c r="H251" i="11"/>
  <c r="H249" i="11"/>
  <c r="AC253" i="11"/>
  <c r="U253" i="11" s="1"/>
  <c r="AC251" i="11"/>
  <c r="U251" i="11" s="1"/>
  <c r="H248" i="11"/>
  <c r="U247" i="11"/>
  <c r="H247" i="11"/>
  <c r="U245" i="11"/>
  <c r="H245" i="11"/>
  <c r="U243" i="11"/>
  <c r="H243" i="11"/>
  <c r="U241" i="11"/>
  <c r="H241" i="11"/>
  <c r="Y248" i="11"/>
  <c r="AC248" i="11"/>
  <c r="U248" i="11" s="1"/>
  <c r="H246" i="11"/>
  <c r="H244" i="11"/>
  <c r="H242" i="11"/>
  <c r="Y239" i="11"/>
  <c r="AC239" i="11"/>
  <c r="U239" i="11" s="1"/>
  <c r="L239" i="11"/>
  <c r="AC246" i="11"/>
  <c r="U246" i="11" s="1"/>
  <c r="AC244" i="11"/>
  <c r="U244" i="11" s="1"/>
  <c r="AC242" i="11"/>
  <c r="U242" i="11" s="1"/>
  <c r="W240" i="11"/>
  <c r="Y240" i="11" s="1"/>
  <c r="U238" i="11"/>
  <c r="H235" i="11"/>
  <c r="AC237" i="11"/>
  <c r="AC235" i="11"/>
  <c r="U235" i="11" s="1"/>
  <c r="Y231" i="11"/>
  <c r="AC231" i="11"/>
  <c r="U231" i="11" s="1"/>
  <c r="H231" i="11"/>
  <c r="H228" i="11"/>
  <c r="H226" i="11"/>
  <c r="H224" i="11"/>
  <c r="H229" i="11"/>
  <c r="H227" i="11"/>
  <c r="H225" i="11"/>
  <c r="H223" i="11"/>
  <c r="AC229" i="11"/>
  <c r="U229" i="11" s="1"/>
  <c r="AC227" i="11"/>
  <c r="U227" i="11" s="1"/>
  <c r="AC225" i="11"/>
  <c r="U225" i="11" s="1"/>
  <c r="AC223" i="11"/>
  <c r="U223" i="11" s="1"/>
  <c r="Y221" i="11"/>
  <c r="AC221" i="11"/>
  <c r="U221" i="11" s="1"/>
  <c r="H221" i="11"/>
  <c r="U220" i="11"/>
  <c r="U218" i="11"/>
  <c r="U216" i="11"/>
  <c r="H216" i="11"/>
  <c r="H219" i="11"/>
  <c r="H217" i="11"/>
  <c r="H215" i="11"/>
  <c r="AC219" i="11"/>
  <c r="U219" i="11" s="1"/>
  <c r="AC217" i="11"/>
  <c r="U217" i="11" s="1"/>
  <c r="H214" i="11"/>
  <c r="H212" i="11"/>
  <c r="H210" i="11"/>
  <c r="H213" i="11"/>
  <c r="H209" i="11"/>
  <c r="H208" i="11"/>
  <c r="AC213" i="11"/>
  <c r="U213" i="11" s="1"/>
  <c r="AC209" i="11"/>
  <c r="U209" i="11" s="1"/>
  <c r="Y207" i="11"/>
  <c r="AC207" i="11"/>
  <c r="U207" i="11" s="1"/>
  <c r="H207" i="11"/>
  <c r="U206" i="11"/>
  <c r="H206" i="11"/>
  <c r="U204" i="11"/>
  <c r="H204" i="11"/>
  <c r="H205" i="11"/>
  <c r="H203" i="11"/>
  <c r="H201" i="11"/>
  <c r="AC205" i="11"/>
  <c r="U205" i="11" s="1"/>
  <c r="AC203" i="11"/>
  <c r="U203" i="11" s="1"/>
  <c r="H199" i="11"/>
  <c r="H197" i="11"/>
  <c r="H198" i="11"/>
  <c r="H196" i="11"/>
  <c r="H192" i="11"/>
  <c r="H189" i="11"/>
  <c r="H187" i="11"/>
  <c r="H190" i="11"/>
  <c r="H185" i="11"/>
  <c r="Y178" i="11"/>
  <c r="AC178" i="11"/>
  <c r="U178" i="11" s="1"/>
  <c r="L178" i="11"/>
  <c r="AC183" i="11"/>
  <c r="AC181" i="11"/>
  <c r="W179" i="11"/>
  <c r="Y179" i="11" s="1"/>
  <c r="U177" i="11"/>
  <c r="H177" i="11"/>
  <c r="U175" i="11"/>
  <c r="H175" i="11"/>
  <c r="U173" i="11"/>
  <c r="H173" i="11"/>
  <c r="H176" i="11"/>
  <c r="H174" i="11"/>
  <c r="H172" i="11"/>
  <c r="AC176" i="11"/>
  <c r="U176" i="11" s="1"/>
  <c r="AC174" i="11"/>
  <c r="U174" i="11" s="1"/>
  <c r="H169" i="11"/>
  <c r="L169" i="11"/>
  <c r="AC168" i="11"/>
  <c r="Y168" i="11"/>
  <c r="AC166" i="11"/>
  <c r="U166" i="11" s="1"/>
  <c r="Y166" i="11"/>
  <c r="U169" i="11"/>
  <c r="AC170" i="11"/>
  <c r="U170" i="11" s="1"/>
  <c r="H166" i="11"/>
  <c r="H165" i="11"/>
  <c r="Y167" i="11"/>
  <c r="AC167" i="11"/>
  <c r="U167" i="11" s="1"/>
  <c r="L167" i="11"/>
  <c r="Y165" i="11"/>
  <c r="AC165" i="11"/>
  <c r="U165" i="11" s="1"/>
  <c r="L156" i="11"/>
  <c r="U151" i="11"/>
  <c r="H151" i="11"/>
  <c r="H154" i="11"/>
  <c r="H152" i="11"/>
  <c r="H150" i="11"/>
  <c r="AC152" i="11"/>
  <c r="U152" i="11" s="1"/>
  <c r="Y137" i="11"/>
  <c r="W129" i="11"/>
  <c r="AC139" i="11"/>
  <c r="Y138" i="11"/>
  <c r="AC137" i="11"/>
  <c r="W134" i="11"/>
  <c r="Y52" i="11"/>
  <c r="Y50" i="11"/>
  <c r="Y48" i="11"/>
  <c r="Y46" i="11"/>
  <c r="Y135" i="11"/>
  <c r="W53" i="11"/>
  <c r="W51" i="11"/>
  <c r="W49" i="11"/>
  <c r="W47" i="11"/>
  <c r="Y44" i="11"/>
  <c r="AB100" i="11"/>
  <c r="V100" i="11" s="1"/>
  <c r="L100" i="11" s="1"/>
  <c r="AB88" i="11"/>
  <c r="V88" i="11" s="1"/>
  <c r="L88" i="11" s="1"/>
  <c r="AB86" i="11"/>
  <c r="V86" i="11" s="1"/>
  <c r="L86" i="11" s="1"/>
  <c r="AB84" i="11"/>
  <c r="V84" i="11" s="1"/>
  <c r="L84" i="11" s="1"/>
  <c r="AB82" i="11"/>
  <c r="V82" i="11" s="1"/>
  <c r="H82" i="11" s="1"/>
  <c r="Y42" i="11"/>
  <c r="Y136" i="11"/>
  <c r="AC135" i="11"/>
  <c r="Y134" i="11"/>
  <c r="AC133" i="11"/>
  <c r="AB129" i="11"/>
  <c r="V129" i="11" s="1"/>
  <c r="L129" i="11" s="1"/>
  <c r="AC128" i="11"/>
  <c r="AB113" i="11"/>
  <c r="V113" i="11" s="1"/>
  <c r="L113" i="11" s="1"/>
  <c r="AC52" i="11"/>
  <c r="Y51" i="11"/>
  <c r="AC50" i="11"/>
  <c r="Y49" i="11"/>
  <c r="AC48" i="11"/>
  <c r="Y47" i="11"/>
  <c r="AC46" i="11"/>
  <c r="W43" i="11"/>
  <c r="Y43" i="11" s="1"/>
  <c r="W41" i="11"/>
  <c r="AC112" i="11"/>
  <c r="Y112" i="11"/>
  <c r="AB109" i="11"/>
  <c r="V109" i="11" s="1"/>
  <c r="L109" i="11" s="1"/>
  <c r="AC108" i="11"/>
  <c r="Z110" i="11"/>
  <c r="AB110" i="11" s="1"/>
  <c r="V110" i="11" s="1"/>
  <c r="W109" i="11"/>
  <c r="Y97" i="11"/>
  <c r="Y93" i="11"/>
  <c r="AB80" i="11"/>
  <c r="V80" i="11" s="1"/>
  <c r="H80" i="11" s="1"/>
  <c r="Z79" i="11"/>
  <c r="AB72" i="11"/>
  <c r="V72" i="11" s="1"/>
  <c r="L72" i="11" s="1"/>
  <c r="AB70" i="11"/>
  <c r="V70" i="11" s="1"/>
  <c r="L70" i="11" s="1"/>
  <c r="AB68" i="11"/>
  <c r="V68" i="11" s="1"/>
  <c r="L68" i="11" s="1"/>
  <c r="AB66" i="11"/>
  <c r="V66" i="11" s="1"/>
  <c r="L66" i="11" s="1"/>
  <c r="AB64" i="11"/>
  <c r="V64" i="11" s="1"/>
  <c r="L64" i="11" s="1"/>
  <c r="AB62" i="11"/>
  <c r="V62" i="11" s="1"/>
  <c r="L62" i="11" s="1"/>
  <c r="AB60" i="11"/>
  <c r="V60" i="11" s="1"/>
  <c r="L60" i="11" s="1"/>
  <c r="AC120" i="11"/>
  <c r="Y99" i="11"/>
  <c r="Y95" i="11"/>
  <c r="AC44" i="11"/>
  <c r="AC42" i="11"/>
  <c r="Y41" i="11"/>
  <c r="AB39" i="11"/>
  <c r="V39" i="11" s="1"/>
  <c r="L39" i="11" s="1"/>
  <c r="AC124" i="11"/>
  <c r="Y124" i="11"/>
  <c r="AC116" i="11"/>
  <c r="Y116" i="11"/>
  <c r="Z130" i="11"/>
  <c r="AB130" i="11" s="1"/>
  <c r="V130" i="11" s="1"/>
  <c r="AB127" i="11"/>
  <c r="V127" i="11" s="1"/>
  <c r="L127" i="11" s="1"/>
  <c r="Y126" i="11"/>
  <c r="Z122" i="11"/>
  <c r="AB119" i="11"/>
  <c r="V119" i="11" s="1"/>
  <c r="L119" i="11" s="1"/>
  <c r="Y118" i="11"/>
  <c r="Z114" i="11"/>
  <c r="AB114" i="11" s="1"/>
  <c r="V114" i="11" s="1"/>
  <c r="AB111" i="11"/>
  <c r="V111" i="11" s="1"/>
  <c r="L111" i="11" s="1"/>
  <c r="AB106" i="11"/>
  <c r="V106" i="11" s="1"/>
  <c r="L106" i="11" s="1"/>
  <c r="AB104" i="11"/>
  <c r="V104" i="11" s="1"/>
  <c r="L104" i="11" s="1"/>
  <c r="Z105" i="11"/>
  <c r="W100" i="11"/>
  <c r="W98" i="11"/>
  <c r="Y98" i="11" s="1"/>
  <c r="W96" i="11"/>
  <c r="W94" i="11"/>
  <c r="Y94" i="11" s="1"/>
  <c r="W91" i="11"/>
  <c r="AB131" i="11"/>
  <c r="V131" i="11" s="1"/>
  <c r="L131" i="11" s="1"/>
  <c r="Y130" i="11"/>
  <c r="AB123" i="11"/>
  <c r="V123" i="11" s="1"/>
  <c r="L123" i="11" s="1"/>
  <c r="Y122" i="11"/>
  <c r="AB115" i="11"/>
  <c r="V115" i="11" s="1"/>
  <c r="L115" i="11" s="1"/>
  <c r="Y114" i="11"/>
  <c r="AC107" i="11"/>
  <c r="Y107" i="11"/>
  <c r="Y89" i="11"/>
  <c r="Y87" i="11"/>
  <c r="Y85" i="11"/>
  <c r="Y83" i="11"/>
  <c r="AC73" i="11"/>
  <c r="Y71" i="11"/>
  <c r="Y69" i="11"/>
  <c r="Y67" i="11"/>
  <c r="Y65" i="11"/>
  <c r="Y63" i="11"/>
  <c r="Y61" i="11"/>
  <c r="AC40" i="11"/>
  <c r="Y110" i="11"/>
  <c r="AB102" i="11"/>
  <c r="V102" i="11" s="1"/>
  <c r="L102" i="11" s="1"/>
  <c r="Y101" i="11"/>
  <c r="AC99" i="11"/>
  <c r="AC97" i="11"/>
  <c r="Y96" i="11"/>
  <c r="AC95" i="11"/>
  <c r="AC93" i="11"/>
  <c r="Y92" i="11"/>
  <c r="Z90" i="11"/>
  <c r="AB90" i="11" s="1"/>
  <c r="V90" i="11" s="1"/>
  <c r="W90" i="11"/>
  <c r="Y90" i="11" s="1"/>
  <c r="AC89" i="11"/>
  <c r="Z89" i="11"/>
  <c r="AB89" i="11" s="1"/>
  <c r="W88" i="11"/>
  <c r="Y88" i="11" s="1"/>
  <c r="AC87" i="11"/>
  <c r="Z87" i="11"/>
  <c r="AB87" i="11" s="1"/>
  <c r="W86" i="11"/>
  <c r="Y86" i="11" s="1"/>
  <c r="AC85" i="11"/>
  <c r="Z85" i="11"/>
  <c r="AB85" i="11" s="1"/>
  <c r="W84" i="11"/>
  <c r="Y84" i="11" s="1"/>
  <c r="AC83" i="11"/>
  <c r="Z83" i="11"/>
  <c r="AB83" i="11" s="1"/>
  <c r="Z73" i="11"/>
  <c r="AB73" i="11" s="1"/>
  <c r="Z71" i="11"/>
  <c r="Z69" i="11"/>
  <c r="AB69" i="11" s="1"/>
  <c r="Z67" i="11"/>
  <c r="Z65" i="11"/>
  <c r="AB65" i="11" s="1"/>
  <c r="Z63" i="11"/>
  <c r="Y39" i="11"/>
  <c r="Y37" i="11"/>
  <c r="Y35" i="11"/>
  <c r="Y132" i="11"/>
  <c r="H88" i="11"/>
  <c r="H84" i="11"/>
  <c r="AB81" i="11"/>
  <c r="V81" i="11" s="1"/>
  <c r="L81" i="11" s="1"/>
  <c r="AB79" i="11"/>
  <c r="V79" i="11" s="1"/>
  <c r="L79" i="11" s="1"/>
  <c r="AB77" i="11"/>
  <c r="V77" i="11" s="1"/>
  <c r="L77" i="11" s="1"/>
  <c r="W72" i="11"/>
  <c r="Y72" i="11" s="1"/>
  <c r="AC71" i="11"/>
  <c r="W70" i="11"/>
  <c r="Y70" i="11" s="1"/>
  <c r="AC69" i="11"/>
  <c r="W68" i="11"/>
  <c r="AC67" i="11"/>
  <c r="W66" i="11"/>
  <c r="AC66" i="11" s="1"/>
  <c r="U66" i="11" s="1"/>
  <c r="AC65" i="11"/>
  <c r="W64" i="11"/>
  <c r="Y64" i="11" s="1"/>
  <c r="AC63" i="11"/>
  <c r="W62" i="11"/>
  <c r="Y62" i="11" s="1"/>
  <c r="AC61" i="11"/>
  <c r="Z149" i="11"/>
  <c r="AB149" i="11" s="1"/>
  <c r="Z148" i="11"/>
  <c r="AB148" i="11" s="1"/>
  <c r="V148" i="11" s="1"/>
  <c r="Z147" i="11"/>
  <c r="AB147" i="11" s="1"/>
  <c r="Z146" i="11"/>
  <c r="AB146" i="11" s="1"/>
  <c r="V146" i="11" s="1"/>
  <c r="Z145" i="11"/>
  <c r="AB145" i="11" s="1"/>
  <c r="Z144" i="11"/>
  <c r="AB144" i="11" s="1"/>
  <c r="V144" i="11" s="1"/>
  <c r="Z143" i="11"/>
  <c r="AB143" i="11" s="1"/>
  <c r="Z142" i="11"/>
  <c r="AB142" i="11" s="1"/>
  <c r="V142" i="11" s="1"/>
  <c r="Z141" i="11"/>
  <c r="AB141" i="11" s="1"/>
  <c r="Z140" i="11"/>
  <c r="AB140" i="11" s="1"/>
  <c r="V140" i="11" s="1"/>
  <c r="Z139" i="11"/>
  <c r="AB139" i="11" s="1"/>
  <c r="Z138" i="11"/>
  <c r="AB138" i="11" s="1"/>
  <c r="V138" i="11" s="1"/>
  <c r="Z137" i="11"/>
  <c r="AB137" i="11" s="1"/>
  <c r="Z136" i="11"/>
  <c r="AB136" i="11" s="1"/>
  <c r="V136" i="11" s="1"/>
  <c r="Z135" i="11"/>
  <c r="AB135" i="11" s="1"/>
  <c r="Z134" i="11"/>
  <c r="AB134" i="11" s="1"/>
  <c r="V134" i="11" s="1"/>
  <c r="Z133" i="11"/>
  <c r="AB133" i="11" s="1"/>
  <c r="Z132" i="11"/>
  <c r="AB132" i="11" s="1"/>
  <c r="V132" i="11" s="1"/>
  <c r="W131" i="11"/>
  <c r="AC131" i="11" s="1"/>
  <c r="U131" i="11" s="1"/>
  <c r="AC130" i="11"/>
  <c r="Z128" i="11"/>
  <c r="AB128" i="11" s="1"/>
  <c r="W127" i="11"/>
  <c r="AC127" i="11" s="1"/>
  <c r="U127" i="11" s="1"/>
  <c r="AB126" i="11"/>
  <c r="V126" i="11" s="1"/>
  <c r="L126" i="11" s="1"/>
  <c r="AC126" i="11"/>
  <c r="Z124" i="11"/>
  <c r="AB124" i="11" s="1"/>
  <c r="W123" i="11"/>
  <c r="AC123" i="11" s="1"/>
  <c r="AB122" i="11"/>
  <c r="V122" i="11" s="1"/>
  <c r="L122" i="11" s="1"/>
  <c r="AC122" i="11"/>
  <c r="Z120" i="11"/>
  <c r="AB120" i="11" s="1"/>
  <c r="W119" i="11"/>
  <c r="AC119" i="11" s="1"/>
  <c r="AB118" i="11"/>
  <c r="V118" i="11" s="1"/>
  <c r="L118" i="11" s="1"/>
  <c r="AC118" i="11"/>
  <c r="Z116" i="11"/>
  <c r="AB116" i="11" s="1"/>
  <c r="W115" i="11"/>
  <c r="AC115" i="11" s="1"/>
  <c r="AC114" i="11"/>
  <c r="Z112" i="11"/>
  <c r="AB112" i="11" s="1"/>
  <c r="W111" i="11"/>
  <c r="AC111" i="11" s="1"/>
  <c r="U111" i="11" s="1"/>
  <c r="AC110" i="11"/>
  <c r="Y109" i="11"/>
  <c r="Z107" i="11"/>
  <c r="AB107" i="11" s="1"/>
  <c r="W106" i="11"/>
  <c r="AB105" i="11"/>
  <c r="V105" i="11" s="1"/>
  <c r="L105" i="11" s="1"/>
  <c r="AC105" i="11"/>
  <c r="Z103" i="11"/>
  <c r="AB103" i="11" s="1"/>
  <c r="W102" i="11"/>
  <c r="AB101" i="11"/>
  <c r="V101" i="11" s="1"/>
  <c r="L101" i="11" s="1"/>
  <c r="AC101" i="11"/>
  <c r="Z99" i="11"/>
  <c r="AB99" i="11" s="1"/>
  <c r="Z98" i="11"/>
  <c r="AB98" i="11" s="1"/>
  <c r="V98" i="11" s="1"/>
  <c r="Z97" i="11"/>
  <c r="AB97" i="11" s="1"/>
  <c r="Z96" i="11"/>
  <c r="AB96" i="11" s="1"/>
  <c r="V96" i="11" s="1"/>
  <c r="Z95" i="11"/>
  <c r="AB95" i="11" s="1"/>
  <c r="Z94" i="11"/>
  <c r="AB94" i="11" s="1"/>
  <c r="V94" i="11" s="1"/>
  <c r="Z93" i="11"/>
  <c r="AB93" i="11" s="1"/>
  <c r="Z92" i="11"/>
  <c r="AB92" i="11" s="1"/>
  <c r="V92" i="11" s="1"/>
  <c r="Z91" i="11"/>
  <c r="AB91" i="11" s="1"/>
  <c r="Z76" i="11"/>
  <c r="AB76" i="11" s="1"/>
  <c r="V76" i="11" s="1"/>
  <c r="AB74" i="11"/>
  <c r="V74" i="11" s="1"/>
  <c r="H74" i="11" s="1"/>
  <c r="Z75" i="11"/>
  <c r="AB75" i="11" s="1"/>
  <c r="V75" i="11" s="1"/>
  <c r="Y73" i="11"/>
  <c r="W74" i="11"/>
  <c r="Z59" i="11"/>
  <c r="AB59" i="11" s="1"/>
  <c r="V59" i="11" s="1"/>
  <c r="Z58" i="11"/>
  <c r="AB58" i="11" s="1"/>
  <c r="V58" i="11" s="1"/>
  <c r="Z57" i="11"/>
  <c r="AB57" i="11" s="1"/>
  <c r="V57" i="11" s="1"/>
  <c r="Z56" i="11"/>
  <c r="AB56" i="11" s="1"/>
  <c r="V56" i="11" s="1"/>
  <c r="Z55" i="11"/>
  <c r="AB55" i="11" s="1"/>
  <c r="V55" i="11" s="1"/>
  <c r="Z54" i="11"/>
  <c r="AB54" i="11" s="1"/>
  <c r="V54" i="11" s="1"/>
  <c r="AB32" i="11"/>
  <c r="V32" i="11" s="1"/>
  <c r="L32" i="11" s="1"/>
  <c r="Y38" i="11"/>
  <c r="AB37" i="11"/>
  <c r="V37" i="11" s="1"/>
  <c r="L37" i="11" s="1"/>
  <c r="Y36" i="11"/>
  <c r="AB35" i="11"/>
  <c r="V35" i="11" s="1"/>
  <c r="L35" i="11" s="1"/>
  <c r="AB71" i="11"/>
  <c r="V71" i="11" s="1"/>
  <c r="L71" i="11" s="1"/>
  <c r="Y68" i="11"/>
  <c r="AB67" i="11"/>
  <c r="V67" i="11" s="1"/>
  <c r="L67" i="11" s="1"/>
  <c r="Y66" i="11"/>
  <c r="AB63" i="11"/>
  <c r="V63" i="11" s="1"/>
  <c r="L63" i="11" s="1"/>
  <c r="AB61" i="11"/>
  <c r="V61" i="11" s="1"/>
  <c r="L61" i="11" s="1"/>
  <c r="Z53" i="11"/>
  <c r="AB53" i="11" s="1"/>
  <c r="V53" i="11" s="1"/>
  <c r="Z52" i="11"/>
  <c r="AB52" i="11" s="1"/>
  <c r="Z51" i="11"/>
  <c r="AB51" i="11" s="1"/>
  <c r="V51" i="11" s="1"/>
  <c r="Z50" i="11"/>
  <c r="AB50" i="11" s="1"/>
  <c r="Z49" i="11"/>
  <c r="AB49" i="11" s="1"/>
  <c r="V49" i="11" s="1"/>
  <c r="Z48" i="11"/>
  <c r="AB48" i="11" s="1"/>
  <c r="Z47" i="11"/>
  <c r="AB47" i="11" s="1"/>
  <c r="V47" i="11" s="1"/>
  <c r="Z46" i="11"/>
  <c r="AB46" i="11" s="1"/>
  <c r="V46" i="11" s="1"/>
  <c r="Z45" i="11"/>
  <c r="AB45" i="11" s="1"/>
  <c r="V45" i="11" s="1"/>
  <c r="Z44" i="11"/>
  <c r="AB44" i="11" s="1"/>
  <c r="Z43" i="11"/>
  <c r="AB43" i="11" s="1"/>
  <c r="V43" i="11" s="1"/>
  <c r="Z42" i="11"/>
  <c r="AB42" i="11" s="1"/>
  <c r="Z41" i="11"/>
  <c r="AB41" i="11" s="1"/>
  <c r="V41" i="11" s="1"/>
  <c r="Z40" i="11"/>
  <c r="AB40" i="11" s="1"/>
  <c r="AB33" i="11"/>
  <c r="V33" i="11" s="1"/>
  <c r="L33" i="11" s="1"/>
  <c r="W33" i="11"/>
  <c r="H131" i="11"/>
  <c r="H127" i="11"/>
  <c r="H123" i="11"/>
  <c r="H115" i="11"/>
  <c r="H111" i="11"/>
  <c r="H129" i="11"/>
  <c r="H125" i="11"/>
  <c r="H121" i="11"/>
  <c r="H117" i="11"/>
  <c r="H113" i="11"/>
  <c r="AC148" i="11"/>
  <c r="AC146" i="11"/>
  <c r="AC144" i="11"/>
  <c r="AC142" i="11"/>
  <c r="AC140" i="11"/>
  <c r="AC138" i="11"/>
  <c r="AC136" i="11"/>
  <c r="AC134" i="11"/>
  <c r="AC132" i="11"/>
  <c r="Y131" i="11"/>
  <c r="Y129" i="11"/>
  <c r="AC129" i="11"/>
  <c r="U129" i="11" s="1"/>
  <c r="Y127" i="11"/>
  <c r="Y125" i="11"/>
  <c r="AC125" i="11"/>
  <c r="U125" i="11" s="1"/>
  <c r="Y123" i="11"/>
  <c r="Y121" i="11"/>
  <c r="AC121" i="11"/>
  <c r="U121" i="11" s="1"/>
  <c r="Y119" i="11"/>
  <c r="Y117" i="11"/>
  <c r="AC117" i="11"/>
  <c r="U117" i="11" s="1"/>
  <c r="Y115" i="11"/>
  <c r="Y113" i="11"/>
  <c r="AC113" i="11"/>
  <c r="U113" i="11" s="1"/>
  <c r="H126" i="11"/>
  <c r="H118" i="11"/>
  <c r="H109" i="11"/>
  <c r="H101" i="11"/>
  <c r="AC81" i="11"/>
  <c r="U81" i="11" s="1"/>
  <c r="Y81" i="11"/>
  <c r="AC79" i="11"/>
  <c r="Y79" i="11"/>
  <c r="AC77" i="11"/>
  <c r="U77" i="11" s="1"/>
  <c r="Y77" i="11"/>
  <c r="AC75" i="11"/>
  <c r="Y75" i="11"/>
  <c r="AC109" i="11"/>
  <c r="Z108" i="11"/>
  <c r="AB108" i="11" s="1"/>
  <c r="Y106" i="11"/>
  <c r="AC106" i="11"/>
  <c r="U106" i="11" s="1"/>
  <c r="Y104" i="11"/>
  <c r="AC104" i="11"/>
  <c r="U104" i="11" s="1"/>
  <c r="H104" i="11"/>
  <c r="Y102" i="11"/>
  <c r="AC102" i="11"/>
  <c r="U102" i="11" s="1"/>
  <c r="H102" i="11"/>
  <c r="Y100" i="11"/>
  <c r="AC100" i="11"/>
  <c r="H100" i="11"/>
  <c r="AC98" i="11"/>
  <c r="AC96" i="11"/>
  <c r="AC94" i="11"/>
  <c r="AC92" i="11"/>
  <c r="AC90" i="11"/>
  <c r="AC88" i="11"/>
  <c r="U88" i="11" s="1"/>
  <c r="AC86" i="11"/>
  <c r="U86" i="11" s="1"/>
  <c r="AC84" i="11"/>
  <c r="U84" i="11" s="1"/>
  <c r="H81" i="11"/>
  <c r="H77" i="11"/>
  <c r="H71" i="11"/>
  <c r="U67" i="11"/>
  <c r="H67" i="11"/>
  <c r="H63" i="11"/>
  <c r="H61" i="11"/>
  <c r="Y82" i="11"/>
  <c r="AC82" i="11"/>
  <c r="U82" i="11" s="1"/>
  <c r="Y80" i="11"/>
  <c r="AC80" i="11"/>
  <c r="L80" i="11"/>
  <c r="Y78" i="11"/>
  <c r="AC78" i="11"/>
  <c r="U78" i="11" s="1"/>
  <c r="L78" i="11"/>
  <c r="Y76" i="11"/>
  <c r="AC76" i="11"/>
  <c r="Y74" i="11"/>
  <c r="AC74" i="11"/>
  <c r="L74" i="11"/>
  <c r="H70" i="11"/>
  <c r="H66" i="11"/>
  <c r="H62" i="11"/>
  <c r="Y59" i="11"/>
  <c r="AC59" i="11"/>
  <c r="Y57" i="11"/>
  <c r="AC57" i="11"/>
  <c r="Y55" i="11"/>
  <c r="AC55" i="11"/>
  <c r="Y53" i="11"/>
  <c r="AC53" i="11"/>
  <c r="AC72" i="11"/>
  <c r="U72" i="11" s="1"/>
  <c r="AC68" i="11"/>
  <c r="U68" i="11" s="1"/>
  <c r="AC64" i="11"/>
  <c r="U64" i="11" s="1"/>
  <c r="W60" i="11"/>
  <c r="Y60" i="11" s="1"/>
  <c r="W58" i="11"/>
  <c r="W56" i="11"/>
  <c r="W54" i="11"/>
  <c r="AC51" i="11"/>
  <c r="AC49" i="11"/>
  <c r="AC47" i="11"/>
  <c r="Y45" i="11"/>
  <c r="AC45" i="11"/>
  <c r="AC41" i="11"/>
  <c r="AC39" i="11"/>
  <c r="U39" i="11" s="1"/>
  <c r="H33" i="11"/>
  <c r="H39" i="11"/>
  <c r="H38" i="11"/>
  <c r="H36" i="11"/>
  <c r="H34" i="11"/>
  <c r="AC38" i="11"/>
  <c r="U38" i="11" s="1"/>
  <c r="AC36" i="11"/>
  <c r="U36" i="11" s="1"/>
  <c r="AC34" i="11"/>
  <c r="U34" i="11" s="1"/>
  <c r="AC34" i="9"/>
  <c r="V34" i="9" s="1"/>
  <c r="L34" i="9" s="1"/>
  <c r="AA35" i="9"/>
  <c r="AC35" i="9" s="1"/>
  <c r="V35" i="9" s="1"/>
  <c r="L35" i="9" s="1"/>
  <c r="AD60" i="9"/>
  <c r="AC59" i="9"/>
  <c r="V59" i="9" s="1"/>
  <c r="L59" i="9" s="1"/>
  <c r="U138" i="9"/>
  <c r="G138" i="9" s="1"/>
  <c r="AD37" i="9"/>
  <c r="Z37" i="9"/>
  <c r="F37" i="9" s="1"/>
  <c r="Z128" i="9"/>
  <c r="F128" i="9" s="1"/>
  <c r="AD128" i="9"/>
  <c r="AC134" i="9"/>
  <c r="V134" i="9" s="1"/>
  <c r="L134" i="9" s="1"/>
  <c r="AC113" i="9"/>
  <c r="V113" i="9" s="1"/>
  <c r="L113" i="9" s="1"/>
  <c r="AD124" i="9"/>
  <c r="U139" i="9"/>
  <c r="G139" i="9" s="1"/>
  <c r="AD39" i="9"/>
  <c r="Z67" i="9"/>
  <c r="F67" i="9" s="1"/>
  <c r="Z65" i="9"/>
  <c r="F65" i="9" s="1"/>
  <c r="Z63" i="9"/>
  <c r="F63" i="9" s="1"/>
  <c r="AD59" i="9"/>
  <c r="Z102" i="9"/>
  <c r="Z100" i="9"/>
  <c r="Z119" i="9"/>
  <c r="Z117" i="9"/>
  <c r="AD113" i="9"/>
  <c r="AC125" i="9"/>
  <c r="V125" i="9" s="1"/>
  <c r="L125" i="9" s="1"/>
  <c r="Z133" i="9"/>
  <c r="F133" i="9" s="1"/>
  <c r="AC132" i="9"/>
  <c r="V132" i="9" s="1"/>
  <c r="L132" i="9" s="1"/>
  <c r="Z131" i="9"/>
  <c r="F131" i="9" s="1"/>
  <c r="AC130" i="9"/>
  <c r="V130" i="9" s="1"/>
  <c r="L130" i="9" s="1"/>
  <c r="Z129" i="9"/>
  <c r="F129" i="9" s="1"/>
  <c r="AC128" i="9"/>
  <c r="V128" i="9" s="1"/>
  <c r="L128" i="9" s="1"/>
  <c r="Z137" i="9"/>
  <c r="F137" i="9" s="1"/>
  <c r="Z135" i="9"/>
  <c r="F135" i="9" s="1"/>
  <c r="X134" i="9"/>
  <c r="AD134" i="9" s="1"/>
  <c r="Z138" i="9"/>
  <c r="F138" i="9" s="1"/>
  <c r="AD133" i="9"/>
  <c r="U133" i="9" s="1"/>
  <c r="G133" i="9" s="1"/>
  <c r="AD131" i="9"/>
  <c r="AD129" i="9"/>
  <c r="AD98" i="9"/>
  <c r="Z98" i="9"/>
  <c r="AC50" i="9"/>
  <c r="V50" i="9" s="1"/>
  <c r="L50" i="9" s="1"/>
  <c r="AC70" i="9"/>
  <c r="V70" i="9" s="1"/>
  <c r="L70" i="9" s="1"/>
  <c r="AD67" i="9"/>
  <c r="Z66" i="9"/>
  <c r="F66" i="9" s="1"/>
  <c r="AD65" i="9"/>
  <c r="Z64" i="9"/>
  <c r="F64" i="9" s="1"/>
  <c r="AD63" i="9"/>
  <c r="Z62" i="9"/>
  <c r="F62" i="9" s="1"/>
  <c r="X61" i="9"/>
  <c r="AA60" i="9"/>
  <c r="AC60" i="9" s="1"/>
  <c r="V60" i="9" s="1"/>
  <c r="L60" i="9" s="1"/>
  <c r="Z92" i="9"/>
  <c r="F92" i="9" s="1"/>
  <c r="Z77" i="9"/>
  <c r="F77" i="9" s="1"/>
  <c r="Z75" i="9"/>
  <c r="F75" i="9" s="1"/>
  <c r="AC103" i="9"/>
  <c r="V103" i="9" s="1"/>
  <c r="L103" i="9" s="1"/>
  <c r="AD102" i="9"/>
  <c r="Z101" i="9"/>
  <c r="AD100" i="9"/>
  <c r="Z99" i="9"/>
  <c r="Z122" i="9"/>
  <c r="AD122" i="9"/>
  <c r="Z121" i="9"/>
  <c r="X120" i="9"/>
  <c r="AD119" i="9"/>
  <c r="Z118" i="9"/>
  <c r="AD117" i="9"/>
  <c r="Z116" i="9"/>
  <c r="X115" i="9"/>
  <c r="AA114" i="9"/>
  <c r="Z93" i="9"/>
  <c r="F93" i="9" s="1"/>
  <c r="AD71" i="9"/>
  <c r="Z71" i="9"/>
  <c r="F71" i="9" s="1"/>
  <c r="AC105" i="9"/>
  <c r="V105" i="9" s="1"/>
  <c r="AC127" i="9"/>
  <c r="V127" i="9" s="1"/>
  <c r="L127" i="9" s="1"/>
  <c r="AD73" i="9"/>
  <c r="Z73" i="9"/>
  <c r="F73" i="9" s="1"/>
  <c r="AC54" i="9"/>
  <c r="V54" i="9" s="1"/>
  <c r="L54" i="9" s="1"/>
  <c r="Z54" i="9"/>
  <c r="F54" i="9" s="1"/>
  <c r="AC48" i="9"/>
  <c r="V48" i="9" s="1"/>
  <c r="L48" i="9" s="1"/>
  <c r="AC36" i="9"/>
  <c r="V36" i="9" s="1"/>
  <c r="L36" i="9" s="1"/>
  <c r="Z35" i="9"/>
  <c r="F35" i="9" s="1"/>
  <c r="Z33" i="9"/>
  <c r="F33" i="9" s="1"/>
  <c r="Z60" i="9"/>
  <c r="F60" i="9" s="1"/>
  <c r="AC94" i="9"/>
  <c r="V94" i="9" s="1"/>
  <c r="L94" i="9" s="1"/>
  <c r="X94" i="9"/>
  <c r="Z94" i="9" s="1"/>
  <c r="F94" i="9" s="1"/>
  <c r="AD93" i="9"/>
  <c r="AA90" i="9"/>
  <c r="AC90" i="9" s="1"/>
  <c r="V90" i="9" s="1"/>
  <c r="L90" i="9" s="1"/>
  <c r="AC78" i="9"/>
  <c r="V78" i="9" s="1"/>
  <c r="L78" i="9" s="1"/>
  <c r="AD77" i="9"/>
  <c r="Z76" i="9"/>
  <c r="F76" i="9" s="1"/>
  <c r="AD75" i="9"/>
  <c r="Z74" i="9"/>
  <c r="F74" i="9" s="1"/>
  <c r="AA106" i="9"/>
  <c r="AC106" i="9" s="1"/>
  <c r="V106" i="9" s="1"/>
  <c r="L106" i="9" s="1"/>
  <c r="AA104" i="9"/>
  <c r="AC114" i="9"/>
  <c r="V114" i="9" s="1"/>
  <c r="L114" i="9" s="1"/>
  <c r="Z114" i="9"/>
  <c r="X127" i="9"/>
  <c r="AD127" i="9" s="1"/>
  <c r="AD126" i="9"/>
  <c r="AC91" i="9"/>
  <c r="V91" i="9" s="1"/>
  <c r="L91" i="9" s="1"/>
  <c r="Z104" i="9"/>
  <c r="AC71" i="9"/>
  <c r="V71" i="9" s="1"/>
  <c r="L71" i="9" s="1"/>
  <c r="AA72" i="9"/>
  <c r="AC72" i="9" s="1"/>
  <c r="V72" i="9" s="1"/>
  <c r="L72" i="9" s="1"/>
  <c r="Z68" i="9"/>
  <c r="F68" i="9" s="1"/>
  <c r="X69" i="9"/>
  <c r="Z58" i="9"/>
  <c r="F58" i="9" s="1"/>
  <c r="AA92" i="9"/>
  <c r="AC92" i="9" s="1"/>
  <c r="V92" i="9" s="1"/>
  <c r="L92" i="9" s="1"/>
  <c r="AC57" i="9"/>
  <c r="V57" i="9" s="1"/>
  <c r="L57" i="9" s="1"/>
  <c r="AA58" i="9"/>
  <c r="AC58" i="9" s="1"/>
  <c r="V58" i="9" s="1"/>
  <c r="L58" i="9" s="1"/>
  <c r="AD57" i="9"/>
  <c r="Z57" i="9"/>
  <c r="F57" i="9" s="1"/>
  <c r="Z56" i="9"/>
  <c r="F56" i="9" s="1"/>
  <c r="AC55" i="9"/>
  <c r="V55" i="9" s="1"/>
  <c r="L55" i="9" s="1"/>
  <c r="AC53" i="9"/>
  <c r="V53" i="9" s="1"/>
  <c r="AC51" i="9"/>
  <c r="V51" i="9" s="1"/>
  <c r="L51" i="9" s="1"/>
  <c r="AC49" i="9"/>
  <c r="V49" i="9" s="1"/>
  <c r="L49" i="9" s="1"/>
  <c r="AA47" i="9"/>
  <c r="AC47" i="9" s="1"/>
  <c r="AA46" i="9"/>
  <c r="AC46" i="9" s="1"/>
  <c r="V46" i="9" s="1"/>
  <c r="L46" i="9" s="1"/>
  <c r="AA45" i="9"/>
  <c r="AC45" i="9" s="1"/>
  <c r="AA44" i="9"/>
  <c r="AC44" i="9" s="1"/>
  <c r="V44" i="9" s="1"/>
  <c r="L44" i="9" s="1"/>
  <c r="AA43" i="9"/>
  <c r="AC43" i="9" s="1"/>
  <c r="AA42" i="9"/>
  <c r="AC42" i="9" s="1"/>
  <c r="V42" i="9" s="1"/>
  <c r="L42" i="9" s="1"/>
  <c r="AA41" i="9"/>
  <c r="AC41" i="9" s="1"/>
  <c r="AA40" i="9"/>
  <c r="AC40" i="9" s="1"/>
  <c r="V40" i="9" s="1"/>
  <c r="L40" i="9" s="1"/>
  <c r="AA39" i="9"/>
  <c r="AC39" i="9" s="1"/>
  <c r="AA38" i="9"/>
  <c r="AC38" i="9" s="1"/>
  <c r="V38" i="9" s="1"/>
  <c r="L38" i="9" s="1"/>
  <c r="AA37" i="9"/>
  <c r="AC37" i="9" s="1"/>
  <c r="X36" i="9"/>
  <c r="Z36" i="9" s="1"/>
  <c r="F36" i="9" s="1"/>
  <c r="AD35" i="9"/>
  <c r="X34" i="9"/>
  <c r="Z34" i="9" s="1"/>
  <c r="F34" i="9" s="1"/>
  <c r="AD33" i="9"/>
  <c r="AA68" i="9"/>
  <c r="AC68" i="9" s="1"/>
  <c r="V68" i="9" s="1"/>
  <c r="L68" i="9" s="1"/>
  <c r="AA67" i="9"/>
  <c r="AC67" i="9" s="1"/>
  <c r="AA66" i="9"/>
  <c r="AC66" i="9" s="1"/>
  <c r="AA65" i="9"/>
  <c r="AC65" i="9" s="1"/>
  <c r="AA64" i="9"/>
  <c r="AC64" i="9" s="1"/>
  <c r="V64" i="9" s="1"/>
  <c r="L64" i="9" s="1"/>
  <c r="AA63" i="9"/>
  <c r="AC63" i="9" s="1"/>
  <c r="AA62" i="9"/>
  <c r="AC62" i="9" s="1"/>
  <c r="V62" i="9" s="1"/>
  <c r="L62" i="9" s="1"/>
  <c r="AA61" i="9"/>
  <c r="AC61" i="9" s="1"/>
  <c r="Z90" i="9"/>
  <c r="F90" i="9" s="1"/>
  <c r="X91" i="9"/>
  <c r="AD91" i="9" s="1"/>
  <c r="AD109" i="9"/>
  <c r="Z109" i="9"/>
  <c r="Z72" i="9"/>
  <c r="F72" i="9" s="1"/>
  <c r="AC108" i="9"/>
  <c r="V108" i="9" s="1"/>
  <c r="L108" i="9" s="1"/>
  <c r="AA109" i="9"/>
  <c r="AC109" i="9" s="1"/>
  <c r="V109" i="9" s="1"/>
  <c r="X108" i="9"/>
  <c r="Z108" i="9" s="1"/>
  <c r="AC96" i="9"/>
  <c r="AA97" i="9"/>
  <c r="AC97" i="9" s="1"/>
  <c r="V97" i="9" s="1"/>
  <c r="Z96" i="9"/>
  <c r="F96" i="9" s="1"/>
  <c r="AD96" i="9"/>
  <c r="X97" i="9"/>
  <c r="AD97" i="9" s="1"/>
  <c r="AC33" i="9"/>
  <c r="V33" i="9" s="1"/>
  <c r="L33" i="9" s="1"/>
  <c r="Z70" i="9"/>
  <c r="F70" i="9" s="1"/>
  <c r="AC69" i="9"/>
  <c r="V69" i="9" s="1"/>
  <c r="L69" i="9" s="1"/>
  <c r="Z59" i="9"/>
  <c r="F59" i="9" s="1"/>
  <c r="AD90" i="9"/>
  <c r="AA88" i="9"/>
  <c r="AC88" i="9" s="1"/>
  <c r="AA87" i="9"/>
  <c r="AC87" i="9" s="1"/>
  <c r="V87" i="9" s="1"/>
  <c r="L87" i="9" s="1"/>
  <c r="AA86" i="9"/>
  <c r="AC86" i="9" s="1"/>
  <c r="AA85" i="9"/>
  <c r="AC85" i="9" s="1"/>
  <c r="V85" i="9" s="1"/>
  <c r="L85" i="9" s="1"/>
  <c r="AA84" i="9"/>
  <c r="AC84" i="9" s="1"/>
  <c r="AA83" i="9"/>
  <c r="AC83" i="9" s="1"/>
  <c r="V83" i="9" s="1"/>
  <c r="L83" i="9" s="1"/>
  <c r="AA82" i="9"/>
  <c r="AC82" i="9" s="1"/>
  <c r="AA81" i="9"/>
  <c r="AC81" i="9" s="1"/>
  <c r="V81" i="9" s="1"/>
  <c r="L81" i="9" s="1"/>
  <c r="AA80" i="9"/>
  <c r="AC80" i="9" s="1"/>
  <c r="AA79" i="9"/>
  <c r="AC79" i="9" s="1"/>
  <c r="V79" i="9" s="1"/>
  <c r="L79" i="9" s="1"/>
  <c r="AA77" i="9"/>
  <c r="AC77" i="9" s="1"/>
  <c r="AA76" i="9"/>
  <c r="AC76" i="9" s="1"/>
  <c r="V76" i="9" s="1"/>
  <c r="L76" i="9" s="1"/>
  <c r="AA75" i="9"/>
  <c r="AC75" i="9" s="1"/>
  <c r="AA74" i="9"/>
  <c r="AC74" i="9" s="1"/>
  <c r="V74" i="9" s="1"/>
  <c r="AA73" i="9"/>
  <c r="AC73" i="9" s="1"/>
  <c r="X105" i="9"/>
  <c r="Z105" i="9" s="1"/>
  <c r="AD104" i="9"/>
  <c r="AA102" i="9"/>
  <c r="AC102" i="9" s="1"/>
  <c r="AA101" i="9"/>
  <c r="AC101" i="9" s="1"/>
  <c r="V101" i="9" s="1"/>
  <c r="L101" i="9" s="1"/>
  <c r="AA100" i="9"/>
  <c r="AC100" i="9" s="1"/>
  <c r="AA99" i="9"/>
  <c r="AC99" i="9" s="1"/>
  <c r="V99" i="9" s="1"/>
  <c r="L99" i="9" s="1"/>
  <c r="AA98" i="9"/>
  <c r="AC98" i="9" s="1"/>
  <c r="X95" i="9"/>
  <c r="AD95" i="9" s="1"/>
  <c r="U95" i="9" s="1"/>
  <c r="G95" i="9" s="1"/>
  <c r="AD106" i="9"/>
  <c r="AC104" i="9"/>
  <c r="V104" i="9" s="1"/>
  <c r="L104" i="9" s="1"/>
  <c r="AA122" i="9"/>
  <c r="AC122" i="9" s="1"/>
  <c r="AA119" i="9"/>
  <c r="AC119" i="9" s="1"/>
  <c r="AA117" i="9"/>
  <c r="AC117" i="9" s="1"/>
  <c r="V117" i="9" s="1"/>
  <c r="L117" i="9" s="1"/>
  <c r="AA115" i="9"/>
  <c r="AC115" i="9" s="1"/>
  <c r="Z113" i="9"/>
  <c r="X112" i="9"/>
  <c r="AD112" i="9" s="1"/>
  <c r="AC126" i="9"/>
  <c r="V126" i="9" s="1"/>
  <c r="L126" i="9" s="1"/>
  <c r="F125" i="9"/>
  <c r="AC124" i="9"/>
  <c r="V124" i="9" s="1"/>
  <c r="AC120" i="9"/>
  <c r="V120" i="9" s="1"/>
  <c r="L120" i="9" s="1"/>
  <c r="AD125" i="9"/>
  <c r="AD121" i="9"/>
  <c r="U121" i="9" s="1"/>
  <c r="G121" i="9" s="1"/>
  <c r="AD118" i="9"/>
  <c r="U118" i="9" s="1"/>
  <c r="G118" i="9" s="1"/>
  <c r="AD116" i="9"/>
  <c r="U116" i="9" s="1"/>
  <c r="G116" i="9" s="1"/>
  <c r="AA110" i="9"/>
  <c r="AC110" i="9" s="1"/>
  <c r="Z103" i="9"/>
  <c r="AD103" i="9"/>
  <c r="AD101" i="9"/>
  <c r="AD99" i="9"/>
  <c r="AA93" i="9"/>
  <c r="AC93" i="9" s="1"/>
  <c r="AD92" i="9"/>
  <c r="Z89" i="9"/>
  <c r="F89" i="9" s="1"/>
  <c r="AD89" i="9"/>
  <c r="U89" i="9" s="1"/>
  <c r="G89" i="9" s="1"/>
  <c r="Z87" i="9"/>
  <c r="F87" i="9" s="1"/>
  <c r="AD87" i="9"/>
  <c r="Z78" i="9"/>
  <c r="F78" i="9" s="1"/>
  <c r="AD78" i="9"/>
  <c r="U78" i="9" s="1"/>
  <c r="G78" i="9" s="1"/>
  <c r="AD85" i="9"/>
  <c r="AD83" i="9"/>
  <c r="AD81" i="9"/>
  <c r="X79" i="9"/>
  <c r="Z79" i="9" s="1"/>
  <c r="F79" i="9" s="1"/>
  <c r="AD76" i="9"/>
  <c r="AD74" i="9"/>
  <c r="AD70" i="9"/>
  <c r="AD68" i="9"/>
  <c r="AD64" i="9"/>
  <c r="AD62" i="9"/>
  <c r="Z52" i="9"/>
  <c r="F52" i="9" s="1"/>
  <c r="AD52" i="9"/>
  <c r="Z50" i="9"/>
  <c r="F50" i="9" s="1"/>
  <c r="AD50" i="9"/>
  <c r="Z48" i="9"/>
  <c r="F48" i="9" s="1"/>
  <c r="AD48" i="9"/>
  <c r="AD56" i="9"/>
  <c r="U56" i="9" s="1"/>
  <c r="G56" i="9" s="1"/>
  <c r="AD54" i="9"/>
  <c r="X53" i="9"/>
  <c r="X51" i="9"/>
  <c r="X49" i="9"/>
  <c r="AD46" i="9"/>
  <c r="AD44" i="9"/>
  <c r="AD42" i="9"/>
  <c r="AD40" i="9"/>
  <c r="Z38" i="9"/>
  <c r="F38" i="9" s="1"/>
  <c r="AD38" i="9"/>
  <c r="W32" i="11"/>
  <c r="AC32" i="11" s="1"/>
  <c r="U32" i="11" s="1"/>
  <c r="W2" i="11"/>
  <c r="Y3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X32" i="9" s="1"/>
  <c r="AD32" i="9" s="1"/>
  <c r="Y2" i="9"/>
  <c r="X2" i="9"/>
  <c r="AB3" i="9"/>
  <c r="AB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A32" i="9" s="1"/>
  <c r="AC32" i="9" s="1"/>
  <c r="V32" i="9" s="1"/>
  <c r="L32" i="9" s="1"/>
  <c r="AB2" i="9"/>
  <c r="C110" i="9" l="1"/>
  <c r="B110" i="9"/>
  <c r="A111" i="9" s="1"/>
  <c r="U52" i="9"/>
  <c r="G52" i="9" s="1"/>
  <c r="AD94" i="9"/>
  <c r="U94" i="9" s="1"/>
  <c r="G94" i="9" s="1"/>
  <c r="U131" i="9"/>
  <c r="G131" i="9" s="1"/>
  <c r="U71" i="9"/>
  <c r="G71" i="9" s="1"/>
  <c r="U134" i="9"/>
  <c r="G134" i="9" s="1"/>
  <c r="AD36" i="9"/>
  <c r="U36" i="9" s="1"/>
  <c r="G36" i="9" s="1"/>
  <c r="U54" i="9"/>
  <c r="G54" i="9" s="1"/>
  <c r="U48" i="9"/>
  <c r="G48" i="9" s="1"/>
  <c r="U103" i="9"/>
  <c r="G103" i="9" s="1"/>
  <c r="AD105" i="9"/>
  <c r="U105" i="9" s="1"/>
  <c r="G105" i="9" s="1"/>
  <c r="Z111" i="9"/>
  <c r="U91" i="9"/>
  <c r="G91" i="9" s="1"/>
  <c r="U59" i="9"/>
  <c r="G59" i="9" s="1"/>
  <c r="U114" i="9"/>
  <c r="G114" i="9" s="1"/>
  <c r="U130" i="9"/>
  <c r="G130" i="9" s="1"/>
  <c r="U135" i="9"/>
  <c r="G135" i="9" s="1"/>
  <c r="AD34" i="9"/>
  <c r="U34" i="9" s="1"/>
  <c r="G34" i="9" s="1"/>
  <c r="U33" i="9"/>
  <c r="G33" i="9" s="1"/>
  <c r="U50" i="9"/>
  <c r="G50" i="9" s="1"/>
  <c r="U125" i="9"/>
  <c r="G125" i="9" s="1"/>
  <c r="Z95" i="9"/>
  <c r="F95" i="9" s="1"/>
  <c r="U96" i="9"/>
  <c r="G96" i="9" s="1"/>
  <c r="U113" i="9"/>
  <c r="G113" i="9" s="1"/>
  <c r="U127" i="9"/>
  <c r="G127" i="9" s="1"/>
  <c r="U129" i="9"/>
  <c r="G129" i="9" s="1"/>
  <c r="U132" i="9"/>
  <c r="G132" i="9" s="1"/>
  <c r="L110" i="11"/>
  <c r="H110" i="11"/>
  <c r="V171" i="11"/>
  <c r="U171" i="11"/>
  <c r="L168" i="11"/>
  <c r="H168" i="11"/>
  <c r="U70" i="9"/>
  <c r="G70" i="9" s="1"/>
  <c r="Z91" i="9"/>
  <c r="F91" i="9" s="1"/>
  <c r="AD108" i="9"/>
  <c r="U108" i="9" s="1"/>
  <c r="G108" i="9" s="1"/>
  <c r="Z127" i="9"/>
  <c r="F127" i="9" s="1"/>
  <c r="H32" i="11"/>
  <c r="AC43" i="11"/>
  <c r="AC62" i="11"/>
  <c r="U62" i="11" s="1"/>
  <c r="AC70" i="11"/>
  <c r="U70" i="11" s="1"/>
  <c r="H60" i="11"/>
  <c r="H64" i="11"/>
  <c r="H68" i="11"/>
  <c r="H72" i="11"/>
  <c r="U74" i="11"/>
  <c r="U80" i="11"/>
  <c r="L82" i="11"/>
  <c r="U61" i="11"/>
  <c r="U63" i="11"/>
  <c r="U71" i="11"/>
  <c r="H79" i="11"/>
  <c r="U100" i="11"/>
  <c r="H106" i="11"/>
  <c r="U109" i="11"/>
  <c r="U79" i="11"/>
  <c r="H105" i="11"/>
  <c r="H122" i="11"/>
  <c r="Y111" i="11"/>
  <c r="H119" i="11"/>
  <c r="U37" i="11"/>
  <c r="U115" i="11"/>
  <c r="U119" i="11"/>
  <c r="U123" i="11"/>
  <c r="H86" i="11"/>
  <c r="U168" i="11"/>
  <c r="U208" i="11"/>
  <c r="U210" i="11"/>
  <c r="U212" i="11"/>
  <c r="U214" i="11"/>
  <c r="H218" i="11"/>
  <c r="H220" i="11"/>
  <c r="U224" i="11"/>
  <c r="U226" i="11"/>
  <c r="U228" i="11"/>
  <c r="H232" i="11"/>
  <c r="U252" i="11"/>
  <c r="U159" i="11"/>
  <c r="U154" i="11"/>
  <c r="Y189" i="11"/>
  <c r="L97" i="9"/>
  <c r="V65" i="11"/>
  <c r="U65" i="11"/>
  <c r="V69" i="11"/>
  <c r="U69" i="11"/>
  <c r="V73" i="11"/>
  <c r="U73" i="11"/>
  <c r="L114" i="11"/>
  <c r="H114" i="11"/>
  <c r="L130" i="11"/>
  <c r="H130" i="11"/>
  <c r="L191" i="11"/>
  <c r="H191" i="11"/>
  <c r="V195" i="11"/>
  <c r="U195" i="11"/>
  <c r="L89" i="9"/>
  <c r="L74" i="9"/>
  <c r="U35" i="9"/>
  <c r="G35" i="9" s="1"/>
  <c r="U55" i="9"/>
  <c r="G55" i="9" s="1"/>
  <c r="U92" i="9"/>
  <c r="G92" i="9" s="1"/>
  <c r="L109" i="9"/>
  <c r="L53" i="9"/>
  <c r="U35" i="11"/>
  <c r="H258" i="11"/>
  <c r="H260" i="11"/>
  <c r="H262" i="11"/>
  <c r="U191" i="11"/>
  <c r="V96" i="9"/>
  <c r="L96" i="9" s="1"/>
  <c r="H105" i="9"/>
  <c r="L105" i="9"/>
  <c r="J138" i="9"/>
  <c r="K138" i="9" s="1"/>
  <c r="J140" i="9"/>
  <c r="K140" i="9" s="1"/>
  <c r="H72" i="9"/>
  <c r="H74" i="9"/>
  <c r="H76" i="9"/>
  <c r="H78" i="9"/>
  <c r="H79" i="9"/>
  <c r="H81" i="9"/>
  <c r="H83" i="9"/>
  <c r="H85" i="9"/>
  <c r="H87" i="9"/>
  <c r="H89" i="9"/>
  <c r="J89" i="9" s="1"/>
  <c r="K89" i="9" s="1"/>
  <c r="H90" i="9"/>
  <c r="H91" i="9"/>
  <c r="H92" i="9"/>
  <c r="H94" i="9"/>
  <c r="H58" i="9"/>
  <c r="H59" i="9"/>
  <c r="H60" i="9"/>
  <c r="H62" i="9"/>
  <c r="H64" i="9"/>
  <c r="H68" i="9"/>
  <c r="H69" i="9"/>
  <c r="H70" i="9"/>
  <c r="H71" i="9"/>
  <c r="H32" i="9"/>
  <c r="H33" i="9"/>
  <c r="H34" i="9"/>
  <c r="J34" i="9" s="1"/>
  <c r="K34" i="9" s="1"/>
  <c r="H35" i="9"/>
  <c r="H36" i="9"/>
  <c r="J36" i="9" s="1"/>
  <c r="K36" i="9" s="1"/>
  <c r="H38" i="9"/>
  <c r="H40" i="9"/>
  <c r="H42" i="9"/>
  <c r="H44" i="9"/>
  <c r="H46" i="9"/>
  <c r="H48" i="9"/>
  <c r="H49" i="9"/>
  <c r="H50" i="9"/>
  <c r="J50" i="9" s="1"/>
  <c r="K50" i="9" s="1"/>
  <c r="H51" i="9"/>
  <c r="H52" i="9"/>
  <c r="H53" i="9"/>
  <c r="H54" i="9"/>
  <c r="H55" i="9"/>
  <c r="H56" i="9"/>
  <c r="J56" i="9" s="1"/>
  <c r="K56" i="9" s="1"/>
  <c r="H57" i="9"/>
  <c r="H125" i="9"/>
  <c r="H139" i="9"/>
  <c r="J139" i="9" s="1"/>
  <c r="K139" i="9" s="1"/>
  <c r="H134" i="9"/>
  <c r="H135" i="9"/>
  <c r="J135" i="9" s="1"/>
  <c r="K135" i="9" s="1"/>
  <c r="H136" i="9"/>
  <c r="J136" i="9" s="1"/>
  <c r="K136" i="9" s="1"/>
  <c r="H137" i="9"/>
  <c r="J137" i="9" s="1"/>
  <c r="K137" i="9" s="1"/>
  <c r="H128" i="9"/>
  <c r="H129" i="9"/>
  <c r="J129" i="9" s="1"/>
  <c r="K129" i="9" s="1"/>
  <c r="H130" i="9"/>
  <c r="H131" i="9"/>
  <c r="J131" i="9" s="1"/>
  <c r="K131" i="9" s="1"/>
  <c r="H132" i="9"/>
  <c r="H133" i="9"/>
  <c r="J133" i="9" s="1"/>
  <c r="K133" i="9" s="1"/>
  <c r="H126" i="9"/>
  <c r="H127" i="9"/>
  <c r="J127" i="9" s="1"/>
  <c r="K127" i="9" s="1"/>
  <c r="H112" i="9"/>
  <c r="H113" i="9"/>
  <c r="H114" i="9"/>
  <c r="H117" i="9"/>
  <c r="H120" i="9"/>
  <c r="H97" i="9"/>
  <c r="H99" i="9"/>
  <c r="H101" i="9"/>
  <c r="H103" i="9"/>
  <c r="H104" i="9"/>
  <c r="H106" i="9"/>
  <c r="H108" i="9"/>
  <c r="H109" i="9"/>
  <c r="H111" i="9"/>
  <c r="J95" i="9"/>
  <c r="K95" i="9" s="1"/>
  <c r="J78" i="9"/>
  <c r="K78" i="9" s="1"/>
  <c r="J91" i="9"/>
  <c r="K91" i="9" s="1"/>
  <c r="J92" i="9"/>
  <c r="K92" i="9" s="1"/>
  <c r="J94" i="9"/>
  <c r="K94" i="9" s="1"/>
  <c r="J70" i="9"/>
  <c r="K70" i="9" s="1"/>
  <c r="J71" i="9"/>
  <c r="K71" i="9" s="1"/>
  <c r="J33" i="9"/>
  <c r="K33" i="9" s="1"/>
  <c r="J35" i="9"/>
  <c r="K35" i="9" s="1"/>
  <c r="J48" i="9"/>
  <c r="K48" i="9" s="1"/>
  <c r="J52" i="9"/>
  <c r="K52" i="9" s="1"/>
  <c r="J55" i="9"/>
  <c r="K55" i="9" s="1"/>
  <c r="AB5" i="8"/>
  <c r="Z6" i="8"/>
  <c r="AA6" i="8" s="1"/>
  <c r="B6" i="8"/>
  <c r="A7" i="8" s="1"/>
  <c r="C6" i="8"/>
  <c r="D6" i="8" s="1"/>
  <c r="E6" i="8" s="1"/>
  <c r="P3" i="8"/>
  <c r="N3" i="8"/>
  <c r="O3" i="8" s="1"/>
  <c r="Q2" i="8"/>
  <c r="Q3" i="8" s="1"/>
  <c r="N2" i="8"/>
  <c r="O2" i="8" s="1"/>
  <c r="V4" i="8"/>
  <c r="U4" i="8"/>
  <c r="G4" i="8" s="1"/>
  <c r="H193" i="11"/>
  <c r="L193" i="11"/>
  <c r="H188" i="11"/>
  <c r="L188" i="11"/>
  <c r="U157" i="11"/>
  <c r="U189" i="11"/>
  <c r="AC163" i="11"/>
  <c r="AC162" i="11"/>
  <c r="U128" i="9"/>
  <c r="G128" i="9" s="1"/>
  <c r="J128" i="9" s="1"/>
  <c r="K128" i="9" s="1"/>
  <c r="V211" i="11"/>
  <c r="AC211" i="11"/>
  <c r="U211" i="11" s="1"/>
  <c r="U188" i="11"/>
  <c r="U193" i="11"/>
  <c r="AC199" i="11"/>
  <c r="U199" i="11" s="1"/>
  <c r="Y199" i="11"/>
  <c r="Y193" i="11"/>
  <c r="AC164" i="11"/>
  <c r="Y201" i="11"/>
  <c r="V155" i="11"/>
  <c r="U155" i="11"/>
  <c r="U201" i="11"/>
  <c r="U184" i="11"/>
  <c r="V153" i="11"/>
  <c r="U153" i="11"/>
  <c r="V160" i="11"/>
  <c r="U160" i="11"/>
  <c r="V162" i="11"/>
  <c r="U162" i="11"/>
  <c r="V164" i="11"/>
  <c r="U164" i="11"/>
  <c r="V161" i="11"/>
  <c r="U161" i="11"/>
  <c r="V163" i="11"/>
  <c r="U163" i="11"/>
  <c r="V234" i="11"/>
  <c r="U234" i="11"/>
  <c r="H268" i="11"/>
  <c r="U126" i="9"/>
  <c r="G126" i="9" s="1"/>
  <c r="J126" i="9" s="1"/>
  <c r="K126" i="9" s="1"/>
  <c r="L186" i="11"/>
  <c r="H186" i="11"/>
  <c r="L179" i="11"/>
  <c r="H179" i="11"/>
  <c r="V180" i="11"/>
  <c r="U180" i="11"/>
  <c r="V182" i="11"/>
  <c r="U182" i="11"/>
  <c r="L272" i="11"/>
  <c r="H272" i="11"/>
  <c r="L181" i="11"/>
  <c r="H181" i="11"/>
  <c r="L183" i="11"/>
  <c r="H183" i="11"/>
  <c r="U183" i="11"/>
  <c r="U124" i="9"/>
  <c r="U181" i="11"/>
  <c r="U272" i="11"/>
  <c r="L237" i="11"/>
  <c r="H237" i="11"/>
  <c r="L159" i="11"/>
  <c r="H159" i="11"/>
  <c r="L161" i="11"/>
  <c r="H161" i="11"/>
  <c r="L163" i="11"/>
  <c r="H163" i="11"/>
  <c r="L194" i="11"/>
  <c r="H194" i="11"/>
  <c r="V83" i="11"/>
  <c r="U83" i="11"/>
  <c r="V87" i="11"/>
  <c r="U87" i="11"/>
  <c r="V236" i="11"/>
  <c r="U236" i="11"/>
  <c r="L157" i="11"/>
  <c r="H157" i="11"/>
  <c r="L240" i="11"/>
  <c r="H240" i="11"/>
  <c r="U249" i="11"/>
  <c r="U172" i="11"/>
  <c r="U198" i="11"/>
  <c r="AD41" i="9"/>
  <c r="Z41" i="9"/>
  <c r="F41" i="9" s="1"/>
  <c r="U237" i="11"/>
  <c r="AD84" i="9"/>
  <c r="U84" i="9" s="1"/>
  <c r="G84" i="9" s="1"/>
  <c r="Z84" i="9"/>
  <c r="F84" i="9" s="1"/>
  <c r="V200" i="11"/>
  <c r="U200" i="11"/>
  <c r="AD43" i="9"/>
  <c r="U43" i="9" s="1"/>
  <c r="G43" i="9" s="1"/>
  <c r="Z43" i="9"/>
  <c r="F43" i="9" s="1"/>
  <c r="V85" i="11"/>
  <c r="U85" i="11"/>
  <c r="H35" i="11"/>
  <c r="H37" i="11"/>
  <c r="H270" i="11"/>
  <c r="V265" i="11"/>
  <c r="U265" i="11"/>
  <c r="V267" i="11"/>
  <c r="U267" i="11"/>
  <c r="V269" i="11"/>
  <c r="U269" i="11"/>
  <c r="V271" i="11"/>
  <c r="U271" i="11"/>
  <c r="L273" i="11"/>
  <c r="H273" i="11"/>
  <c r="L250" i="11"/>
  <c r="H250" i="11"/>
  <c r="L238" i="11"/>
  <c r="H238" i="11"/>
  <c r="V233" i="11"/>
  <c r="U233" i="11"/>
  <c r="L170" i="11"/>
  <c r="H170" i="11"/>
  <c r="L266" i="11"/>
  <c r="H266" i="11"/>
  <c r="V222" i="11"/>
  <c r="U222" i="11"/>
  <c r="V230" i="11"/>
  <c r="U230" i="11"/>
  <c r="H252" i="11"/>
  <c r="H254" i="11"/>
  <c r="U266" i="11"/>
  <c r="U268" i="11"/>
  <c r="U270" i="11"/>
  <c r="U264" i="11"/>
  <c r="Y264" i="11"/>
  <c r="U256" i="11"/>
  <c r="U232" i="11"/>
  <c r="H202" i="11"/>
  <c r="U202" i="11"/>
  <c r="AC240" i="11"/>
  <c r="U240" i="11" s="1"/>
  <c r="AC179" i="11"/>
  <c r="U179" i="11" s="1"/>
  <c r="L56" i="11"/>
  <c r="H56" i="11"/>
  <c r="L58" i="11"/>
  <c r="H58" i="11"/>
  <c r="H55" i="11"/>
  <c r="L55" i="11"/>
  <c r="H57" i="11"/>
  <c r="L57" i="11"/>
  <c r="U57" i="11"/>
  <c r="U55" i="11"/>
  <c r="L90" i="11"/>
  <c r="H90" i="11"/>
  <c r="L46" i="11"/>
  <c r="H46" i="11"/>
  <c r="V50" i="11"/>
  <c r="U50" i="11"/>
  <c r="L54" i="11"/>
  <c r="H54" i="11"/>
  <c r="V89" i="11"/>
  <c r="U89" i="11"/>
  <c r="AC91" i="11"/>
  <c r="Y91" i="11"/>
  <c r="U90" i="11"/>
  <c r="U101" i="11"/>
  <c r="U105" i="11"/>
  <c r="V40" i="11"/>
  <c r="U40" i="11"/>
  <c r="V42" i="11"/>
  <c r="U42" i="11"/>
  <c r="V44" i="11"/>
  <c r="U44" i="11"/>
  <c r="V48" i="11"/>
  <c r="U48" i="11"/>
  <c r="V52" i="11"/>
  <c r="U52" i="11"/>
  <c r="V91" i="11"/>
  <c r="U91" i="11"/>
  <c r="V93" i="11"/>
  <c r="U93" i="11"/>
  <c r="V95" i="11"/>
  <c r="U95" i="11"/>
  <c r="V97" i="11"/>
  <c r="U97" i="11"/>
  <c r="V99" i="11"/>
  <c r="U99" i="11"/>
  <c r="V103" i="11"/>
  <c r="U103" i="11"/>
  <c r="V107" i="11"/>
  <c r="U107" i="11"/>
  <c r="V133" i="11"/>
  <c r="U133" i="11"/>
  <c r="V135" i="11"/>
  <c r="U135" i="11"/>
  <c r="V137" i="11"/>
  <c r="U137" i="11"/>
  <c r="V139" i="11"/>
  <c r="U139" i="11"/>
  <c r="V141" i="11"/>
  <c r="U141" i="11"/>
  <c r="V143" i="11"/>
  <c r="U143" i="11"/>
  <c r="V145" i="11"/>
  <c r="U145" i="11"/>
  <c r="V147" i="11"/>
  <c r="U147" i="11"/>
  <c r="V149" i="11"/>
  <c r="U149" i="11"/>
  <c r="L41" i="11"/>
  <c r="H41" i="11"/>
  <c r="L43" i="11"/>
  <c r="H43" i="11"/>
  <c r="L45" i="11"/>
  <c r="H45" i="11"/>
  <c r="L47" i="11"/>
  <c r="H47" i="11"/>
  <c r="L49" i="11"/>
  <c r="H49" i="11"/>
  <c r="L51" i="11"/>
  <c r="H51" i="11"/>
  <c r="L53" i="11"/>
  <c r="H53" i="11"/>
  <c r="H59" i="11"/>
  <c r="L59" i="11"/>
  <c r="L75" i="11"/>
  <c r="H75" i="11"/>
  <c r="H76" i="11"/>
  <c r="L76" i="11"/>
  <c r="L92" i="11"/>
  <c r="H92" i="11"/>
  <c r="L94" i="11"/>
  <c r="H94" i="11"/>
  <c r="L96" i="11"/>
  <c r="H96" i="11"/>
  <c r="L98" i="11"/>
  <c r="H98" i="11"/>
  <c r="V112" i="11"/>
  <c r="U112" i="11"/>
  <c r="V116" i="11"/>
  <c r="U116" i="11"/>
  <c r="V120" i="11"/>
  <c r="U120" i="11"/>
  <c r="V124" i="11"/>
  <c r="U124" i="11"/>
  <c r="V128" i="11"/>
  <c r="U128" i="11"/>
  <c r="L132" i="11"/>
  <c r="H132" i="11"/>
  <c r="L134" i="11"/>
  <c r="H134" i="11"/>
  <c r="L136" i="11"/>
  <c r="H136" i="11"/>
  <c r="L138" i="11"/>
  <c r="H138" i="11"/>
  <c r="L140" i="11"/>
  <c r="H140" i="11"/>
  <c r="L142" i="11"/>
  <c r="H142" i="11"/>
  <c r="L144" i="11"/>
  <c r="H144" i="11"/>
  <c r="L146" i="11"/>
  <c r="H146" i="11"/>
  <c r="L148" i="11"/>
  <c r="H148" i="11"/>
  <c r="U41" i="11"/>
  <c r="U47" i="11"/>
  <c r="U49" i="11"/>
  <c r="U51" i="11"/>
  <c r="U59" i="11"/>
  <c r="U94" i="11"/>
  <c r="U98" i="11"/>
  <c r="U132" i="11"/>
  <c r="U136" i="11"/>
  <c r="U140" i="11"/>
  <c r="U144" i="11"/>
  <c r="U148" i="11"/>
  <c r="Y32" i="11"/>
  <c r="U43" i="11"/>
  <c r="U45" i="11"/>
  <c r="U53" i="11"/>
  <c r="U76" i="11"/>
  <c r="U92" i="11"/>
  <c r="U96" i="11"/>
  <c r="U75" i="11"/>
  <c r="U134" i="11"/>
  <c r="U138" i="11"/>
  <c r="U142" i="11"/>
  <c r="U146" i="11"/>
  <c r="Y33" i="11"/>
  <c r="AC33" i="11"/>
  <c r="U33" i="11" s="1"/>
  <c r="U110" i="11"/>
  <c r="U114" i="11"/>
  <c r="U118" i="11"/>
  <c r="U122" i="11"/>
  <c r="U126" i="11"/>
  <c r="U130" i="11"/>
  <c r="U46" i="11"/>
  <c r="V108" i="11"/>
  <c r="U108" i="11"/>
  <c r="Y54" i="11"/>
  <c r="AC54" i="11"/>
  <c r="U54" i="11" s="1"/>
  <c r="Y56" i="11"/>
  <c r="AC56" i="11"/>
  <c r="U56" i="11" s="1"/>
  <c r="Y58" i="11"/>
  <c r="AC58" i="11"/>
  <c r="U58" i="11" s="1"/>
  <c r="AC60" i="11"/>
  <c r="U60" i="11" s="1"/>
  <c r="Z134" i="9"/>
  <c r="F134" i="9" s="1"/>
  <c r="J134" i="9" s="1"/>
  <c r="K134" i="9" s="1"/>
  <c r="AD120" i="9"/>
  <c r="U120" i="9" s="1"/>
  <c r="G120" i="9" s="1"/>
  <c r="Z120" i="9"/>
  <c r="AD115" i="9"/>
  <c r="U115" i="9" s="1"/>
  <c r="G115" i="9" s="1"/>
  <c r="Z115" i="9"/>
  <c r="AD61" i="9"/>
  <c r="U61" i="9" s="1"/>
  <c r="G61" i="9" s="1"/>
  <c r="Z61" i="9"/>
  <c r="F61" i="9" s="1"/>
  <c r="U117" i="9"/>
  <c r="G117" i="9" s="1"/>
  <c r="U112" i="9"/>
  <c r="G112" i="9" s="1"/>
  <c r="U106" i="9"/>
  <c r="G106" i="9" s="1"/>
  <c r="U104" i="9"/>
  <c r="G104" i="9" s="1"/>
  <c r="V115" i="9"/>
  <c r="V119" i="9"/>
  <c r="U119" i="9"/>
  <c r="G119" i="9" s="1"/>
  <c r="V100" i="9"/>
  <c r="U100" i="9"/>
  <c r="G100" i="9" s="1"/>
  <c r="V102" i="9"/>
  <c r="U102" i="9"/>
  <c r="G102" i="9" s="1"/>
  <c r="V73" i="9"/>
  <c r="U73" i="9"/>
  <c r="G73" i="9" s="1"/>
  <c r="V61" i="9"/>
  <c r="V66" i="9"/>
  <c r="U66" i="9"/>
  <c r="G66" i="9" s="1"/>
  <c r="V122" i="9"/>
  <c r="U122" i="9"/>
  <c r="G122" i="9" s="1"/>
  <c r="V98" i="9"/>
  <c r="U98" i="9"/>
  <c r="G98" i="9" s="1"/>
  <c r="V75" i="9"/>
  <c r="U75" i="9"/>
  <c r="G75" i="9" s="1"/>
  <c r="V77" i="9"/>
  <c r="U77" i="9"/>
  <c r="G77" i="9" s="1"/>
  <c r="V80" i="9"/>
  <c r="U80" i="9"/>
  <c r="G80" i="9" s="1"/>
  <c r="V82" i="9"/>
  <c r="U82" i="9"/>
  <c r="G82" i="9" s="1"/>
  <c r="V84" i="9"/>
  <c r="V86" i="9"/>
  <c r="U86" i="9"/>
  <c r="G86" i="9" s="1"/>
  <c r="V88" i="9"/>
  <c r="U88" i="9"/>
  <c r="G88" i="9" s="1"/>
  <c r="V63" i="9"/>
  <c r="U63" i="9"/>
  <c r="G63" i="9" s="1"/>
  <c r="V65" i="9"/>
  <c r="U65" i="9"/>
  <c r="G65" i="9" s="1"/>
  <c r="V67" i="9"/>
  <c r="U67" i="9"/>
  <c r="G67" i="9" s="1"/>
  <c r="V37" i="9"/>
  <c r="U37" i="9"/>
  <c r="G37" i="9" s="1"/>
  <c r="V39" i="9"/>
  <c r="U39" i="9"/>
  <c r="G39" i="9" s="1"/>
  <c r="V41" i="9"/>
  <c r="U41" i="9"/>
  <c r="G41" i="9" s="1"/>
  <c r="V43" i="9"/>
  <c r="V45" i="9"/>
  <c r="U45" i="9"/>
  <c r="G45" i="9" s="1"/>
  <c r="V47" i="9"/>
  <c r="U47" i="9"/>
  <c r="G47" i="9" s="1"/>
  <c r="U32" i="9"/>
  <c r="G32" i="9" s="1"/>
  <c r="U40" i="9"/>
  <c r="G40" i="9" s="1"/>
  <c r="U42" i="9"/>
  <c r="G42" i="9" s="1"/>
  <c r="J42" i="9" s="1"/>
  <c r="K42" i="9" s="1"/>
  <c r="U44" i="9"/>
  <c r="G44" i="9" s="1"/>
  <c r="U46" i="9"/>
  <c r="G46" i="9" s="1"/>
  <c r="J46" i="9" s="1"/>
  <c r="K46" i="9" s="1"/>
  <c r="U81" i="9"/>
  <c r="G81" i="9" s="1"/>
  <c r="U83" i="9"/>
  <c r="G83" i="9" s="1"/>
  <c r="J83" i="9" s="1"/>
  <c r="K83" i="9" s="1"/>
  <c r="U85" i="9"/>
  <c r="G85" i="9" s="1"/>
  <c r="Z32" i="9"/>
  <c r="F32" i="9" s="1"/>
  <c r="J32" i="9" s="1"/>
  <c r="K32" i="9" s="1"/>
  <c r="U97" i="9"/>
  <c r="G97" i="9" s="1"/>
  <c r="U60" i="9"/>
  <c r="G60" i="9" s="1"/>
  <c r="J60" i="9" s="1"/>
  <c r="K60" i="9" s="1"/>
  <c r="U38" i="9"/>
  <c r="G38" i="9" s="1"/>
  <c r="J38" i="9" s="1"/>
  <c r="K38" i="9" s="1"/>
  <c r="U62" i="9"/>
  <c r="G62" i="9" s="1"/>
  <c r="J62" i="9" s="1"/>
  <c r="K62" i="9" s="1"/>
  <c r="U64" i="9"/>
  <c r="G64" i="9" s="1"/>
  <c r="J64" i="9" s="1"/>
  <c r="K64" i="9" s="1"/>
  <c r="U68" i="9"/>
  <c r="G68" i="9" s="1"/>
  <c r="J68" i="9" s="1"/>
  <c r="K68" i="9" s="1"/>
  <c r="U74" i="9"/>
  <c r="G74" i="9" s="1"/>
  <c r="U76" i="9"/>
  <c r="G76" i="9" s="1"/>
  <c r="J76" i="9" s="1"/>
  <c r="K76" i="9" s="1"/>
  <c r="AD79" i="9"/>
  <c r="U79" i="9" s="1"/>
  <c r="G79" i="9" s="1"/>
  <c r="J79" i="9" s="1"/>
  <c r="K79" i="9" s="1"/>
  <c r="U87" i="9"/>
  <c r="G87" i="9" s="1"/>
  <c r="J87" i="9" s="1"/>
  <c r="K87" i="9" s="1"/>
  <c r="U99" i="9"/>
  <c r="G99" i="9" s="1"/>
  <c r="U101" i="9"/>
  <c r="G101" i="9" s="1"/>
  <c r="Z112" i="9"/>
  <c r="U90" i="9"/>
  <c r="G90" i="9" s="1"/>
  <c r="J90" i="9" s="1"/>
  <c r="K90" i="9" s="1"/>
  <c r="Z97" i="9"/>
  <c r="U109" i="9"/>
  <c r="G109" i="9" s="1"/>
  <c r="U72" i="9"/>
  <c r="G72" i="9" s="1"/>
  <c r="J72" i="9" s="1"/>
  <c r="K72" i="9" s="1"/>
  <c r="U57" i="9"/>
  <c r="G57" i="9" s="1"/>
  <c r="J57" i="9" s="1"/>
  <c r="K57" i="9" s="1"/>
  <c r="Z69" i="9"/>
  <c r="F69" i="9" s="1"/>
  <c r="AD69" i="9"/>
  <c r="U69" i="9" s="1"/>
  <c r="G69" i="9" s="1"/>
  <c r="U58" i="9"/>
  <c r="G58" i="9" s="1"/>
  <c r="J58" i="9" s="1"/>
  <c r="K58" i="9" s="1"/>
  <c r="V110" i="9"/>
  <c r="U110" i="9"/>
  <c r="G110" i="9" s="1"/>
  <c r="V93" i="9"/>
  <c r="U93" i="9"/>
  <c r="G93" i="9" s="1"/>
  <c r="Z49" i="9"/>
  <c r="F49" i="9" s="1"/>
  <c r="AD49" i="9"/>
  <c r="U49" i="9" s="1"/>
  <c r="G49" i="9" s="1"/>
  <c r="Z51" i="9"/>
  <c r="F51" i="9" s="1"/>
  <c r="AD51" i="9"/>
  <c r="U51" i="9" s="1"/>
  <c r="G51" i="9" s="1"/>
  <c r="Z53" i="9"/>
  <c r="F53" i="9" s="1"/>
  <c r="AD53" i="9"/>
  <c r="U53" i="9" s="1"/>
  <c r="G53" i="9" s="1"/>
  <c r="B111" i="9" l="1"/>
  <c r="A112" i="9" s="1"/>
  <c r="H96" i="9"/>
  <c r="J96" i="9" s="1"/>
  <c r="K96" i="9" s="1"/>
  <c r="J125" i="9"/>
  <c r="K125" i="9" s="1"/>
  <c r="J59" i="9"/>
  <c r="K59" i="9" s="1"/>
  <c r="J54" i="9"/>
  <c r="K54" i="9" s="1"/>
  <c r="J74" i="9"/>
  <c r="K74" i="9" s="1"/>
  <c r="J85" i="9"/>
  <c r="K85" i="9" s="1"/>
  <c r="J81" i="9"/>
  <c r="K81" i="9" s="1"/>
  <c r="J44" i="9"/>
  <c r="K44" i="9" s="1"/>
  <c r="J40" i="9"/>
  <c r="K40" i="9" s="1"/>
  <c r="J132" i="9"/>
  <c r="K132" i="9" s="1"/>
  <c r="J130" i="9"/>
  <c r="K130" i="9" s="1"/>
  <c r="L171" i="11"/>
  <c r="H171" i="11"/>
  <c r="H195" i="11"/>
  <c r="L195" i="11"/>
  <c r="L73" i="11"/>
  <c r="H73" i="11"/>
  <c r="L69" i="11"/>
  <c r="H69" i="11"/>
  <c r="L65" i="11"/>
  <c r="H65" i="11"/>
  <c r="J53" i="9"/>
  <c r="K53" i="9" s="1"/>
  <c r="J51" i="9"/>
  <c r="K51" i="9" s="1"/>
  <c r="J49" i="9"/>
  <c r="K49" i="9" s="1"/>
  <c r="J69" i="9"/>
  <c r="K69" i="9" s="1"/>
  <c r="L93" i="9"/>
  <c r="H93" i="9"/>
  <c r="J93" i="9" s="1"/>
  <c r="K93" i="9" s="1"/>
  <c r="L110" i="9"/>
  <c r="H110" i="9"/>
  <c r="L47" i="9"/>
  <c r="H47" i="9"/>
  <c r="J47" i="9" s="1"/>
  <c r="K47" i="9" s="1"/>
  <c r="L45" i="9"/>
  <c r="H45" i="9"/>
  <c r="J45" i="9" s="1"/>
  <c r="K45" i="9" s="1"/>
  <c r="L43" i="9"/>
  <c r="H43" i="9"/>
  <c r="J43" i="9" s="1"/>
  <c r="K43" i="9" s="1"/>
  <c r="L41" i="9"/>
  <c r="H41" i="9"/>
  <c r="J41" i="9" s="1"/>
  <c r="K41" i="9" s="1"/>
  <c r="L39" i="9"/>
  <c r="H39" i="9"/>
  <c r="J39" i="9" s="1"/>
  <c r="K39" i="9" s="1"/>
  <c r="L37" i="9"/>
  <c r="H37" i="9"/>
  <c r="J37" i="9" s="1"/>
  <c r="K37" i="9" s="1"/>
  <c r="L67" i="9"/>
  <c r="H67" i="9"/>
  <c r="J67" i="9" s="1"/>
  <c r="K67" i="9" s="1"/>
  <c r="L65" i="9"/>
  <c r="H65" i="9"/>
  <c r="J65" i="9" s="1"/>
  <c r="K65" i="9" s="1"/>
  <c r="L63" i="9"/>
  <c r="H63" i="9"/>
  <c r="J63" i="9" s="1"/>
  <c r="K63" i="9" s="1"/>
  <c r="L88" i="9"/>
  <c r="H88" i="9"/>
  <c r="J88" i="9" s="1"/>
  <c r="K88" i="9" s="1"/>
  <c r="L86" i="9"/>
  <c r="H86" i="9"/>
  <c r="J86" i="9" s="1"/>
  <c r="K86" i="9" s="1"/>
  <c r="L84" i="9"/>
  <c r="H84" i="9"/>
  <c r="J84" i="9" s="1"/>
  <c r="K84" i="9" s="1"/>
  <c r="L82" i="9"/>
  <c r="H82" i="9"/>
  <c r="J82" i="9" s="1"/>
  <c r="K82" i="9" s="1"/>
  <c r="L80" i="9"/>
  <c r="H80" i="9"/>
  <c r="J80" i="9" s="1"/>
  <c r="K80" i="9" s="1"/>
  <c r="L77" i="9"/>
  <c r="H77" i="9"/>
  <c r="J77" i="9" s="1"/>
  <c r="K77" i="9" s="1"/>
  <c r="L75" i="9"/>
  <c r="H75" i="9"/>
  <c r="J75" i="9" s="1"/>
  <c r="K75" i="9" s="1"/>
  <c r="L98" i="9"/>
  <c r="H98" i="9"/>
  <c r="L122" i="9"/>
  <c r="H122" i="9"/>
  <c r="L66" i="9"/>
  <c r="H66" i="9"/>
  <c r="J66" i="9" s="1"/>
  <c r="K66" i="9" s="1"/>
  <c r="L61" i="9"/>
  <c r="H61" i="9"/>
  <c r="J61" i="9" s="1"/>
  <c r="K61" i="9" s="1"/>
  <c r="L73" i="9"/>
  <c r="H73" i="9"/>
  <c r="J73" i="9" s="1"/>
  <c r="K73" i="9" s="1"/>
  <c r="L102" i="9"/>
  <c r="H102" i="9"/>
  <c r="L100" i="9"/>
  <c r="H100" i="9"/>
  <c r="L119" i="9"/>
  <c r="H119" i="9"/>
  <c r="L115" i="9"/>
  <c r="H115" i="9"/>
  <c r="Z7" i="8"/>
  <c r="AA7" i="8" s="1"/>
  <c r="AB6" i="8"/>
  <c r="H4" i="8"/>
  <c r="J4" i="8" s="1"/>
  <c r="B7" i="8"/>
  <c r="A8" i="8" s="1"/>
  <c r="C7" i="8"/>
  <c r="D7" i="8" s="1"/>
  <c r="E7" i="8" s="1"/>
  <c r="V5" i="8"/>
  <c r="H5" i="8" s="1"/>
  <c r="U5" i="8"/>
  <c r="G5" i="8" s="1"/>
  <c r="L211" i="11"/>
  <c r="H211" i="11"/>
  <c r="L155" i="11"/>
  <c r="H155" i="11"/>
  <c r="H153" i="11"/>
  <c r="L153" i="11"/>
  <c r="L164" i="11"/>
  <c r="H164" i="11"/>
  <c r="L234" i="11"/>
  <c r="H234" i="11"/>
  <c r="L184" i="11"/>
  <c r="H184" i="11"/>
  <c r="L182" i="11"/>
  <c r="H182" i="11"/>
  <c r="L180" i="11"/>
  <c r="H180" i="11"/>
  <c r="L162" i="11"/>
  <c r="H162" i="11"/>
  <c r="L160" i="11"/>
  <c r="H160" i="11"/>
  <c r="L158" i="11"/>
  <c r="H158" i="11"/>
  <c r="L236" i="11"/>
  <c r="H236" i="11"/>
  <c r="L87" i="11"/>
  <c r="H87" i="11"/>
  <c r="L83" i="11"/>
  <c r="H83" i="11"/>
  <c r="L200" i="11"/>
  <c r="H200" i="11"/>
  <c r="L230" i="11"/>
  <c r="H230" i="11"/>
  <c r="L222" i="11"/>
  <c r="H222" i="11"/>
  <c r="L233" i="11"/>
  <c r="H233" i="11"/>
  <c r="L271" i="11"/>
  <c r="H271" i="11"/>
  <c r="L269" i="11"/>
  <c r="H269" i="11"/>
  <c r="L267" i="11"/>
  <c r="H267" i="11"/>
  <c r="L265" i="11"/>
  <c r="H265" i="11"/>
  <c r="L85" i="11"/>
  <c r="H85" i="11"/>
  <c r="L89" i="11"/>
  <c r="H89" i="11"/>
  <c r="L50" i="11"/>
  <c r="H50" i="11"/>
  <c r="L128" i="11"/>
  <c r="H128" i="11"/>
  <c r="L124" i="11"/>
  <c r="H124" i="11"/>
  <c r="L120" i="11"/>
  <c r="H120" i="11"/>
  <c r="L116" i="11"/>
  <c r="H116" i="11"/>
  <c r="L112" i="11"/>
  <c r="H112" i="11"/>
  <c r="L149" i="11"/>
  <c r="H149" i="11"/>
  <c r="L147" i="11"/>
  <c r="H147" i="11"/>
  <c r="L145" i="11"/>
  <c r="H145" i="11"/>
  <c r="L143" i="11"/>
  <c r="H143" i="11"/>
  <c r="L141" i="11"/>
  <c r="H141" i="11"/>
  <c r="L139" i="11"/>
  <c r="H139" i="11"/>
  <c r="L137" i="11"/>
  <c r="H137" i="11"/>
  <c r="L135" i="11"/>
  <c r="H135" i="11"/>
  <c r="L133" i="11"/>
  <c r="H133" i="11"/>
  <c r="L107" i="11"/>
  <c r="H107" i="11"/>
  <c r="L103" i="11"/>
  <c r="H103" i="11"/>
  <c r="L99" i="11"/>
  <c r="H99" i="11"/>
  <c r="L97" i="11"/>
  <c r="H97" i="11"/>
  <c r="L95" i="11"/>
  <c r="H95" i="11"/>
  <c r="L93" i="11"/>
  <c r="H93" i="11"/>
  <c r="L91" i="11"/>
  <c r="H91" i="11"/>
  <c r="L52" i="11"/>
  <c r="H52" i="11"/>
  <c r="L48" i="11"/>
  <c r="H48" i="11"/>
  <c r="L44" i="11"/>
  <c r="H44" i="11"/>
  <c r="L42" i="11"/>
  <c r="H42" i="11"/>
  <c r="L40" i="11"/>
  <c r="H40" i="11"/>
  <c r="L108" i="11"/>
  <c r="H108" i="11"/>
  <c r="C111" i="9" l="1"/>
  <c r="B112" i="9"/>
  <c r="C112" i="9" s="1"/>
  <c r="J5" i="8"/>
  <c r="Z8" i="8"/>
  <c r="AA8" i="8" s="1"/>
  <c r="AB7" i="8"/>
  <c r="B8" i="8"/>
  <c r="A9" i="8" s="1"/>
  <c r="C8" i="8"/>
  <c r="D8" i="8" s="1"/>
  <c r="E8" i="8" s="1"/>
  <c r="V6" i="8"/>
  <c r="H6" i="8" s="1"/>
  <c r="U6" i="8"/>
  <c r="G6" i="8" s="1"/>
  <c r="K4" i="8"/>
  <c r="M4" i="8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2" i="7"/>
  <c r="W2" i="7"/>
  <c r="Z2" i="7"/>
  <c r="J6" i="8" l="1"/>
  <c r="P4" i="8"/>
  <c r="Q4" i="8" s="1"/>
  <c r="N4" i="8"/>
  <c r="O4" i="8" s="1"/>
  <c r="M6" i="8"/>
  <c r="K6" i="8"/>
  <c r="B9" i="8"/>
  <c r="A10" i="8" s="1"/>
  <c r="C9" i="8"/>
  <c r="D9" i="8" s="1"/>
  <c r="E9" i="8" s="1"/>
  <c r="Z9" i="8"/>
  <c r="AA9" i="8" s="1"/>
  <c r="AB8" i="8"/>
  <c r="V7" i="8"/>
  <c r="U7" i="8"/>
  <c r="G7" i="8" s="1"/>
  <c r="K5" i="8"/>
  <c r="M5" i="8"/>
  <c r="AA31" i="9"/>
  <c r="AC31" i="9" s="1"/>
  <c r="V31" i="9" s="1"/>
  <c r="L31" i="9" s="1"/>
  <c r="X31" i="9"/>
  <c r="T31" i="9"/>
  <c r="AA30" i="9"/>
  <c r="AC30" i="9" s="1"/>
  <c r="V30" i="9" s="1"/>
  <c r="L30" i="9" s="1"/>
  <c r="X30" i="9"/>
  <c r="T30" i="9"/>
  <c r="AA29" i="9"/>
  <c r="AC29" i="9" s="1"/>
  <c r="V29" i="9" s="1"/>
  <c r="L29" i="9" s="1"/>
  <c r="X29" i="9"/>
  <c r="T29" i="9"/>
  <c r="AA28" i="9"/>
  <c r="AC28" i="9" s="1"/>
  <c r="V28" i="9" s="1"/>
  <c r="L28" i="9" s="1"/>
  <c r="X28" i="9"/>
  <c r="T28" i="9"/>
  <c r="AA27" i="9"/>
  <c r="AC27" i="9" s="1"/>
  <c r="V27" i="9" s="1"/>
  <c r="L27" i="9" s="1"/>
  <c r="X27" i="9"/>
  <c r="T27" i="9"/>
  <c r="AA26" i="9"/>
  <c r="AC26" i="9" s="1"/>
  <c r="V26" i="9" s="1"/>
  <c r="L26" i="9" s="1"/>
  <c r="X26" i="9"/>
  <c r="T26" i="9"/>
  <c r="AA25" i="9"/>
  <c r="AC25" i="9" s="1"/>
  <c r="V25" i="9" s="1"/>
  <c r="L25" i="9" s="1"/>
  <c r="X25" i="9"/>
  <c r="T25" i="9"/>
  <c r="AA24" i="9"/>
  <c r="AC24" i="9" s="1"/>
  <c r="V24" i="9" s="1"/>
  <c r="L24" i="9" s="1"/>
  <c r="X24" i="9"/>
  <c r="T24" i="9"/>
  <c r="AA23" i="9"/>
  <c r="AC23" i="9" s="1"/>
  <c r="V23" i="9" s="1"/>
  <c r="L23" i="9" s="1"/>
  <c r="X23" i="9"/>
  <c r="T23" i="9"/>
  <c r="AA22" i="9"/>
  <c r="AC22" i="9" s="1"/>
  <c r="V22" i="9" s="1"/>
  <c r="L22" i="9" s="1"/>
  <c r="X22" i="9"/>
  <c r="T22" i="9"/>
  <c r="AA21" i="9"/>
  <c r="AC21" i="9" s="1"/>
  <c r="V21" i="9" s="1"/>
  <c r="L21" i="9" s="1"/>
  <c r="X21" i="9"/>
  <c r="T21" i="9"/>
  <c r="AA20" i="9"/>
  <c r="AC20" i="9" s="1"/>
  <c r="V20" i="9" s="1"/>
  <c r="L20" i="9" s="1"/>
  <c r="X20" i="9"/>
  <c r="Z20" i="9" s="1"/>
  <c r="T20" i="9"/>
  <c r="AA19" i="9"/>
  <c r="AC19" i="9" s="1"/>
  <c r="V19" i="9" s="1"/>
  <c r="L19" i="9" s="1"/>
  <c r="X19" i="9"/>
  <c r="T19" i="9"/>
  <c r="AA18" i="9"/>
  <c r="AC18" i="9" s="1"/>
  <c r="V18" i="9" s="1"/>
  <c r="L18" i="9" s="1"/>
  <c r="X18" i="9"/>
  <c r="Z18" i="9" s="1"/>
  <c r="T18" i="9"/>
  <c r="AA17" i="9"/>
  <c r="AC17" i="9" s="1"/>
  <c r="V17" i="9" s="1"/>
  <c r="X17" i="9"/>
  <c r="Z17" i="9" s="1"/>
  <c r="T17" i="9"/>
  <c r="AA16" i="9"/>
  <c r="AC16" i="9" s="1"/>
  <c r="X16" i="9"/>
  <c r="Z16" i="9" s="1"/>
  <c r="V16" i="9"/>
  <c r="L16" i="9" s="1"/>
  <c r="T16" i="9"/>
  <c r="AA15" i="9"/>
  <c r="AC15" i="9" s="1"/>
  <c r="V15" i="9" s="1"/>
  <c r="L15" i="9" s="1"/>
  <c r="X15" i="9"/>
  <c r="T15" i="9"/>
  <c r="AA14" i="9"/>
  <c r="AC14" i="9" s="1"/>
  <c r="V14" i="9" s="1"/>
  <c r="L14" i="9" s="1"/>
  <c r="X14" i="9"/>
  <c r="T14" i="9"/>
  <c r="AA13" i="9"/>
  <c r="AC13" i="9" s="1"/>
  <c r="V13" i="9" s="1"/>
  <c r="L13" i="9" s="1"/>
  <c r="X13" i="9"/>
  <c r="T13" i="9"/>
  <c r="AA12" i="9"/>
  <c r="AC12" i="9" s="1"/>
  <c r="V12" i="9" s="1"/>
  <c r="L12" i="9" s="1"/>
  <c r="X12" i="9"/>
  <c r="T12" i="9"/>
  <c r="AA11" i="9"/>
  <c r="AC11" i="9" s="1"/>
  <c r="V11" i="9" s="1"/>
  <c r="L11" i="9" s="1"/>
  <c r="X11" i="9"/>
  <c r="T11" i="9"/>
  <c r="AA10" i="9"/>
  <c r="AC10" i="9" s="1"/>
  <c r="V10" i="9" s="1"/>
  <c r="L10" i="9" s="1"/>
  <c r="X10" i="9"/>
  <c r="T10" i="9"/>
  <c r="AA9" i="9"/>
  <c r="AC9" i="9" s="1"/>
  <c r="V9" i="9" s="1"/>
  <c r="L9" i="9" s="1"/>
  <c r="X9" i="9"/>
  <c r="T9" i="9"/>
  <c r="AA8" i="9"/>
  <c r="AC8" i="9" s="1"/>
  <c r="V8" i="9" s="1"/>
  <c r="L8" i="9" s="1"/>
  <c r="X8" i="9"/>
  <c r="Z8" i="9" s="1"/>
  <c r="T8" i="9"/>
  <c r="AA7" i="9"/>
  <c r="AC7" i="9" s="1"/>
  <c r="V7" i="9" s="1"/>
  <c r="L7" i="9" s="1"/>
  <c r="X7" i="9"/>
  <c r="T7" i="9"/>
  <c r="AA6" i="9"/>
  <c r="AC6" i="9" s="1"/>
  <c r="V6" i="9" s="1"/>
  <c r="L6" i="9" s="1"/>
  <c r="X6" i="9"/>
  <c r="T6" i="9"/>
  <c r="AA5" i="9"/>
  <c r="AC5" i="9" s="1"/>
  <c r="V5" i="9" s="1"/>
  <c r="L5" i="9" s="1"/>
  <c r="X5" i="9"/>
  <c r="T5" i="9"/>
  <c r="AA4" i="9"/>
  <c r="AC4" i="9" s="1"/>
  <c r="X4" i="9"/>
  <c r="T4" i="9"/>
  <c r="AA3" i="9"/>
  <c r="AC3" i="9" s="1"/>
  <c r="V3" i="9" s="1"/>
  <c r="X3" i="9"/>
  <c r="T3" i="9"/>
  <c r="AD2" i="9"/>
  <c r="AC2" i="9"/>
  <c r="V2" i="9" s="1"/>
  <c r="Z2" i="9"/>
  <c r="W2" i="9"/>
  <c r="T2" i="9"/>
  <c r="L2" i="9"/>
  <c r="B2" i="9" s="1"/>
  <c r="A3" i="9" s="1"/>
  <c r="Z31" i="11"/>
  <c r="AB31" i="11" s="1"/>
  <c r="V31" i="11" s="1"/>
  <c r="L31" i="11" s="1"/>
  <c r="W31" i="11"/>
  <c r="AC31" i="11" s="1"/>
  <c r="T31" i="11"/>
  <c r="Z30" i="11"/>
  <c r="AB30" i="11" s="1"/>
  <c r="V30" i="11" s="1"/>
  <c r="W30" i="11"/>
  <c r="AC30" i="11" s="1"/>
  <c r="T30" i="11"/>
  <c r="Z29" i="11"/>
  <c r="AB29" i="11" s="1"/>
  <c r="V29" i="11" s="1"/>
  <c r="W29" i="11"/>
  <c r="AC29" i="11" s="1"/>
  <c r="T29" i="11"/>
  <c r="Z28" i="11"/>
  <c r="AB28" i="11" s="1"/>
  <c r="V28" i="11" s="1"/>
  <c r="W28" i="11"/>
  <c r="AC28" i="11" s="1"/>
  <c r="T28" i="11"/>
  <c r="Z27" i="11"/>
  <c r="AB27" i="11" s="1"/>
  <c r="V27" i="11" s="1"/>
  <c r="W27" i="11"/>
  <c r="AC27" i="11" s="1"/>
  <c r="T27" i="11"/>
  <c r="Z26" i="11"/>
  <c r="AB26" i="11" s="1"/>
  <c r="V26" i="11" s="1"/>
  <c r="W26" i="11"/>
  <c r="AC26" i="11" s="1"/>
  <c r="T26" i="11"/>
  <c r="Z25" i="11"/>
  <c r="AB25" i="11" s="1"/>
  <c r="V25" i="11" s="1"/>
  <c r="W25" i="11"/>
  <c r="AC25" i="11" s="1"/>
  <c r="T25" i="11"/>
  <c r="Z24" i="11"/>
  <c r="AB24" i="11" s="1"/>
  <c r="V24" i="11" s="1"/>
  <c r="W24" i="11"/>
  <c r="AC24" i="11" s="1"/>
  <c r="T24" i="11"/>
  <c r="Z23" i="11"/>
  <c r="AB23" i="11" s="1"/>
  <c r="V23" i="11" s="1"/>
  <c r="W23" i="11"/>
  <c r="AC23" i="11" s="1"/>
  <c r="T23" i="11"/>
  <c r="Z22" i="11"/>
  <c r="AB22" i="11" s="1"/>
  <c r="V22" i="11" s="1"/>
  <c r="W22" i="11"/>
  <c r="AC22" i="11" s="1"/>
  <c r="T22" i="11"/>
  <c r="Z21" i="11"/>
  <c r="AB21" i="11" s="1"/>
  <c r="V21" i="11" s="1"/>
  <c r="W21" i="11"/>
  <c r="AC21" i="11" s="1"/>
  <c r="T21" i="11"/>
  <c r="Z20" i="11"/>
  <c r="AB20" i="11" s="1"/>
  <c r="V20" i="11" s="1"/>
  <c r="W20" i="11"/>
  <c r="Y20" i="11" s="1"/>
  <c r="T20" i="11"/>
  <c r="Z19" i="11"/>
  <c r="AB19" i="11" s="1"/>
  <c r="V19" i="11" s="1"/>
  <c r="W19" i="11"/>
  <c r="AC19" i="11" s="1"/>
  <c r="T19" i="11"/>
  <c r="Z18" i="11"/>
  <c r="AB18" i="11" s="1"/>
  <c r="V18" i="11" s="1"/>
  <c r="W18" i="11"/>
  <c r="Y18" i="11" s="1"/>
  <c r="T18" i="11"/>
  <c r="Z17" i="11"/>
  <c r="AB17" i="11" s="1"/>
  <c r="V17" i="11" s="1"/>
  <c r="W17" i="11"/>
  <c r="Y17" i="11" s="1"/>
  <c r="T17" i="11"/>
  <c r="Z16" i="11"/>
  <c r="AB16" i="11" s="1"/>
  <c r="V16" i="11" s="1"/>
  <c r="W16" i="11"/>
  <c r="AC16" i="11" s="1"/>
  <c r="T16" i="11"/>
  <c r="Z15" i="11"/>
  <c r="AB15" i="11" s="1"/>
  <c r="V15" i="11" s="1"/>
  <c r="W15" i="11"/>
  <c r="AC15" i="11" s="1"/>
  <c r="T15" i="11"/>
  <c r="Z14" i="11"/>
  <c r="AB14" i="11" s="1"/>
  <c r="V14" i="11" s="1"/>
  <c r="L14" i="11" s="1"/>
  <c r="W14" i="11"/>
  <c r="AC14" i="11" s="1"/>
  <c r="T14" i="11"/>
  <c r="Z13" i="11"/>
  <c r="AB13" i="11" s="1"/>
  <c r="V13" i="11" s="1"/>
  <c r="W13" i="11"/>
  <c r="AC13" i="11" s="1"/>
  <c r="T13" i="11"/>
  <c r="Z12" i="11"/>
  <c r="AB12" i="11" s="1"/>
  <c r="V12" i="11" s="1"/>
  <c r="L12" i="11" s="1"/>
  <c r="W12" i="11"/>
  <c r="AC12" i="11" s="1"/>
  <c r="T12" i="11"/>
  <c r="Z11" i="11"/>
  <c r="AB11" i="11" s="1"/>
  <c r="V11" i="11" s="1"/>
  <c r="W11" i="11"/>
  <c r="AC11" i="11" s="1"/>
  <c r="T11" i="11"/>
  <c r="Z10" i="11"/>
  <c r="AB10" i="11" s="1"/>
  <c r="V10" i="11" s="1"/>
  <c r="L10" i="11" s="1"/>
  <c r="W10" i="11"/>
  <c r="AC10" i="11" s="1"/>
  <c r="T10" i="11"/>
  <c r="Z9" i="11"/>
  <c r="AB9" i="11" s="1"/>
  <c r="V9" i="11" s="1"/>
  <c r="W9" i="11"/>
  <c r="Y9" i="11" s="1"/>
  <c r="T9" i="11"/>
  <c r="I9" i="11" s="1"/>
  <c r="Z8" i="11"/>
  <c r="AB8" i="11" s="1"/>
  <c r="V8" i="11" s="1"/>
  <c r="W8" i="11"/>
  <c r="Y8" i="11" s="1"/>
  <c r="T8" i="11"/>
  <c r="Z7" i="11"/>
  <c r="AB7" i="11" s="1"/>
  <c r="V7" i="11" s="1"/>
  <c r="W7" i="11"/>
  <c r="AC7" i="11" s="1"/>
  <c r="T7" i="11"/>
  <c r="Z6" i="11"/>
  <c r="AB6" i="11" s="1"/>
  <c r="V6" i="11" s="1"/>
  <c r="W6" i="11"/>
  <c r="Y6" i="11" s="1"/>
  <c r="T6" i="11"/>
  <c r="Z5" i="11"/>
  <c r="AB5" i="11" s="1"/>
  <c r="V5" i="11" s="1"/>
  <c r="W5" i="11"/>
  <c r="Y5" i="11" s="1"/>
  <c r="T5" i="11"/>
  <c r="I5" i="11" s="1"/>
  <c r="Z4" i="11"/>
  <c r="AB4" i="11" s="1"/>
  <c r="V4" i="11" s="1"/>
  <c r="W4" i="11"/>
  <c r="AC4" i="11" s="1"/>
  <c r="T4" i="11"/>
  <c r="Z3" i="11"/>
  <c r="AB3" i="11" s="1"/>
  <c r="V3" i="11" s="1"/>
  <c r="W3" i="11"/>
  <c r="AC3" i="11" s="1"/>
  <c r="T3" i="11"/>
  <c r="I3" i="11" s="1"/>
  <c r="AC2" i="11"/>
  <c r="AB2" i="11"/>
  <c r="Y2" i="11"/>
  <c r="V2" i="11"/>
  <c r="L2" i="11" s="1"/>
  <c r="B2" i="11" s="1"/>
  <c r="A3" i="11" s="1"/>
  <c r="T2" i="11"/>
  <c r="I2" i="11"/>
  <c r="AH31" i="7"/>
  <c r="AH30" i="7"/>
  <c r="AH27" i="7"/>
  <c r="W17" i="7"/>
  <c r="AC17" i="7" s="1"/>
  <c r="T17" i="7"/>
  <c r="W16" i="7"/>
  <c r="AC16" i="7" s="1"/>
  <c r="T16" i="7"/>
  <c r="W15" i="7"/>
  <c r="AC15" i="7" s="1"/>
  <c r="T15" i="7"/>
  <c r="W14" i="7"/>
  <c r="AC14" i="7" s="1"/>
  <c r="T14" i="7"/>
  <c r="W13" i="7"/>
  <c r="AC13" i="7" s="1"/>
  <c r="T13" i="7"/>
  <c r="W12" i="7"/>
  <c r="AC12" i="7" s="1"/>
  <c r="T12" i="7"/>
  <c r="W11" i="7"/>
  <c r="AC11" i="7" s="1"/>
  <c r="T11" i="7"/>
  <c r="W10" i="7"/>
  <c r="AC10" i="7" s="1"/>
  <c r="T10" i="7"/>
  <c r="W9" i="7"/>
  <c r="AC9" i="7" s="1"/>
  <c r="T9" i="7"/>
  <c r="AH11" i="7"/>
  <c r="W8" i="7"/>
  <c r="AC8" i="7" s="1"/>
  <c r="T8" i="7"/>
  <c r="W7" i="7"/>
  <c r="AC7" i="7" s="1"/>
  <c r="T7" i="7"/>
  <c r="W6" i="7"/>
  <c r="Y6" i="7" s="1"/>
  <c r="T6" i="7"/>
  <c r="AH5" i="7"/>
  <c r="W5" i="7"/>
  <c r="AC5" i="7" s="1"/>
  <c r="T5" i="7"/>
  <c r="W4" i="7"/>
  <c r="AC4" i="7" s="1"/>
  <c r="T4" i="7"/>
  <c r="W3" i="7"/>
  <c r="AC3" i="7" s="1"/>
  <c r="T3" i="7"/>
  <c r="AC2" i="7"/>
  <c r="Y2" i="7"/>
  <c r="T2" i="7"/>
  <c r="AA2" i="7" s="1"/>
  <c r="Z3" i="7" s="1"/>
  <c r="L3" i="9" l="1"/>
  <c r="B3" i="9" s="1"/>
  <c r="W3" i="9"/>
  <c r="L17" i="9"/>
  <c r="H29" i="9"/>
  <c r="I29" i="9"/>
  <c r="H30" i="9"/>
  <c r="I30" i="9"/>
  <c r="H31" i="9"/>
  <c r="I31" i="9"/>
  <c r="H28" i="9"/>
  <c r="I28" i="9"/>
  <c r="H27" i="9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F20" i="9"/>
  <c r="H20" i="9"/>
  <c r="I20" i="9"/>
  <c r="H19" i="9"/>
  <c r="I19" i="9"/>
  <c r="F18" i="9"/>
  <c r="H18" i="9"/>
  <c r="I18" i="9"/>
  <c r="F17" i="9"/>
  <c r="H17" i="9"/>
  <c r="I17" i="9"/>
  <c r="F16" i="9"/>
  <c r="H16" i="9"/>
  <c r="I16" i="9"/>
  <c r="H15" i="9"/>
  <c r="I15" i="9"/>
  <c r="H14" i="9"/>
  <c r="I14" i="9"/>
  <c r="H13" i="9"/>
  <c r="I13" i="9"/>
  <c r="H12" i="9"/>
  <c r="I12" i="9"/>
  <c r="H11" i="9"/>
  <c r="I11" i="9"/>
  <c r="H10" i="9"/>
  <c r="I10" i="9"/>
  <c r="H9" i="9"/>
  <c r="I9" i="9"/>
  <c r="F8" i="9"/>
  <c r="H8" i="9"/>
  <c r="I8" i="9"/>
  <c r="H7" i="9"/>
  <c r="I7" i="9"/>
  <c r="H6" i="9"/>
  <c r="I6" i="9"/>
  <c r="H5" i="9"/>
  <c r="I5" i="9"/>
  <c r="I4" i="9"/>
  <c r="H3" i="9"/>
  <c r="I3" i="9"/>
  <c r="I2" i="9"/>
  <c r="V4" i="9"/>
  <c r="H2" i="9"/>
  <c r="P5" i="8"/>
  <c r="N5" i="8"/>
  <c r="O5" i="8" s="1"/>
  <c r="V8" i="8"/>
  <c r="H8" i="8" s="1"/>
  <c r="U8" i="8"/>
  <c r="G8" i="8" s="1"/>
  <c r="J8" i="8" s="1"/>
  <c r="H7" i="8"/>
  <c r="J7" i="8" s="1"/>
  <c r="Z10" i="8"/>
  <c r="AA10" i="8" s="1"/>
  <c r="AB9" i="8"/>
  <c r="C10" i="8"/>
  <c r="D10" i="8" s="1"/>
  <c r="E10" i="8" s="1"/>
  <c r="B10" i="8"/>
  <c r="A11" i="8" s="1"/>
  <c r="P6" i="8"/>
  <c r="N6" i="8"/>
  <c r="O6" i="8" s="1"/>
  <c r="Q5" i="8"/>
  <c r="Q6" i="8" s="1"/>
  <c r="AA3" i="7"/>
  <c r="Z4" i="7" s="1"/>
  <c r="AA4" i="7" s="1"/>
  <c r="AB2" i="7"/>
  <c r="I267" i="11"/>
  <c r="I269" i="11"/>
  <c r="I271" i="11"/>
  <c r="I273" i="11"/>
  <c r="I236" i="11"/>
  <c r="I238" i="11"/>
  <c r="I218" i="11"/>
  <c r="I220" i="11"/>
  <c r="I222" i="11"/>
  <c r="I224" i="11"/>
  <c r="I226" i="11"/>
  <c r="I228" i="11"/>
  <c r="I230" i="11"/>
  <c r="I189" i="11"/>
  <c r="I191" i="11"/>
  <c r="I193" i="11"/>
  <c r="I195" i="11"/>
  <c r="I197" i="11"/>
  <c r="I199" i="11"/>
  <c r="I179" i="11"/>
  <c r="I180" i="11"/>
  <c r="I182" i="11"/>
  <c r="I184" i="11"/>
  <c r="I157" i="11"/>
  <c r="I158" i="11"/>
  <c r="I160" i="11"/>
  <c r="I162" i="11"/>
  <c r="I164" i="11"/>
  <c r="I171" i="11"/>
  <c r="I149" i="11"/>
  <c r="I147" i="11"/>
  <c r="I145" i="11"/>
  <c r="I143" i="11"/>
  <c r="I141" i="11"/>
  <c r="I133" i="11"/>
  <c r="I118" i="11"/>
  <c r="I139" i="11"/>
  <c r="I135" i="11"/>
  <c r="I130" i="11"/>
  <c r="I128" i="11"/>
  <c r="I124" i="11"/>
  <c r="I107" i="11"/>
  <c r="I103" i="11"/>
  <c r="I116" i="11"/>
  <c r="I112" i="11"/>
  <c r="I99" i="11"/>
  <c r="I95" i="11"/>
  <c r="I91" i="11"/>
  <c r="I87" i="11"/>
  <c r="I83" i="11"/>
  <c r="I75" i="11"/>
  <c r="I71" i="11"/>
  <c r="I67" i="11"/>
  <c r="I63" i="11"/>
  <c r="I155" i="11"/>
  <c r="I153" i="11"/>
  <c r="I177" i="11"/>
  <c r="I175" i="11"/>
  <c r="I56" i="11"/>
  <c r="I52" i="11"/>
  <c r="I48" i="11"/>
  <c r="I44" i="11"/>
  <c r="I39" i="11"/>
  <c r="I166" i="11"/>
  <c r="I240" i="11"/>
  <c r="I262" i="11"/>
  <c r="I260" i="11"/>
  <c r="I258" i="11"/>
  <c r="I256" i="11"/>
  <c r="I254" i="11"/>
  <c r="I252" i="11"/>
  <c r="I120" i="11"/>
  <c r="I79" i="11"/>
  <c r="I137" i="11"/>
  <c r="I132" i="11"/>
  <c r="I126" i="11"/>
  <c r="I122" i="11"/>
  <c r="I105" i="11"/>
  <c r="I58" i="11"/>
  <c r="I114" i="11"/>
  <c r="I110" i="11"/>
  <c r="I101" i="11"/>
  <c r="I97" i="11"/>
  <c r="I93" i="11"/>
  <c r="I89" i="11"/>
  <c r="I85" i="11"/>
  <c r="I81" i="11"/>
  <c r="I77" i="11"/>
  <c r="I73" i="11"/>
  <c r="I69" i="11"/>
  <c r="I65" i="11"/>
  <c r="I61" i="11"/>
  <c r="I40" i="11"/>
  <c r="I54" i="11"/>
  <c r="I50" i="11"/>
  <c r="I46" i="11"/>
  <c r="I42" i="11"/>
  <c r="I37" i="11"/>
  <c r="I168" i="11"/>
  <c r="I214" i="11"/>
  <c r="I212" i="11"/>
  <c r="I210" i="11"/>
  <c r="I208" i="11"/>
  <c r="I206" i="11"/>
  <c r="I204" i="11"/>
  <c r="I232" i="11"/>
  <c r="I247" i="11"/>
  <c r="I245" i="11"/>
  <c r="I243" i="11"/>
  <c r="I241" i="11"/>
  <c r="G264" i="11"/>
  <c r="I272" i="11"/>
  <c r="G265" i="11"/>
  <c r="I264" i="11"/>
  <c r="I255" i="11"/>
  <c r="I250" i="11"/>
  <c r="I253" i="11"/>
  <c r="I251" i="11"/>
  <c r="I248" i="11"/>
  <c r="G233" i="11"/>
  <c r="I246" i="11"/>
  <c r="I244" i="11"/>
  <c r="I242" i="11"/>
  <c r="I239" i="11"/>
  <c r="I234" i="11"/>
  <c r="I237" i="11"/>
  <c r="I235" i="11"/>
  <c r="I265" i="11"/>
  <c r="G239" i="11"/>
  <c r="I233" i="11"/>
  <c r="I231" i="11"/>
  <c r="I221" i="11"/>
  <c r="I216" i="11"/>
  <c r="I219" i="11"/>
  <c r="I217" i="11"/>
  <c r="G201" i="11"/>
  <c r="I213" i="11"/>
  <c r="I211" i="11"/>
  <c r="I209" i="11"/>
  <c r="G202" i="11"/>
  <c r="I201" i="11"/>
  <c r="I192" i="11"/>
  <c r="G186" i="11"/>
  <c r="I200" i="11"/>
  <c r="I198" i="11"/>
  <c r="I196" i="11"/>
  <c r="I194" i="11"/>
  <c r="G187" i="11"/>
  <c r="I186" i="11"/>
  <c r="G172" i="11"/>
  <c r="I185" i="11"/>
  <c r="I183" i="11"/>
  <c r="I181" i="11"/>
  <c r="I178" i="11"/>
  <c r="G173" i="11"/>
  <c r="I172" i="11"/>
  <c r="G170" i="11"/>
  <c r="I169" i="11"/>
  <c r="I167" i="11"/>
  <c r="I165" i="11"/>
  <c r="G156" i="11"/>
  <c r="G151" i="11"/>
  <c r="I150" i="11"/>
  <c r="I148" i="11"/>
  <c r="I146" i="11"/>
  <c r="I144" i="11"/>
  <c r="I142" i="11"/>
  <c r="I140" i="11"/>
  <c r="I138" i="11"/>
  <c r="I136" i="11"/>
  <c r="I134" i="11"/>
  <c r="I131" i="11"/>
  <c r="I129" i="11"/>
  <c r="I123" i="11"/>
  <c r="I121" i="11"/>
  <c r="I115" i="11"/>
  <c r="I113" i="11"/>
  <c r="I106" i="11"/>
  <c r="I104" i="11"/>
  <c r="I98" i="11"/>
  <c r="I109" i="11"/>
  <c r="I108" i="11"/>
  <c r="G88" i="11"/>
  <c r="I86" i="11"/>
  <c r="G84" i="11"/>
  <c r="I82" i="11"/>
  <c r="I80" i="11"/>
  <c r="I78" i="11"/>
  <c r="I76" i="11"/>
  <c r="I60" i="11"/>
  <c r="I72" i="11"/>
  <c r="I70" i="11"/>
  <c r="I68" i="11"/>
  <c r="I66" i="11"/>
  <c r="I64" i="11"/>
  <c r="I62" i="11"/>
  <c r="I59" i="11"/>
  <c r="I57" i="11"/>
  <c r="I55" i="11"/>
  <c r="I45" i="11"/>
  <c r="G37" i="11"/>
  <c r="I35" i="11"/>
  <c r="I38" i="11"/>
  <c r="I36" i="11"/>
  <c r="I34" i="11"/>
  <c r="I270" i="11"/>
  <c r="I268" i="11"/>
  <c r="I266" i="11"/>
  <c r="G249" i="11"/>
  <c r="I263" i="11"/>
  <c r="I261" i="11"/>
  <c r="I259" i="11"/>
  <c r="I257" i="11"/>
  <c r="G250" i="11"/>
  <c r="I249" i="11"/>
  <c r="G234" i="11"/>
  <c r="G215" i="11"/>
  <c r="I229" i="11"/>
  <c r="I227" i="11"/>
  <c r="I225" i="11"/>
  <c r="I223" i="11"/>
  <c r="G216" i="11"/>
  <c r="I215" i="11"/>
  <c r="I207" i="11"/>
  <c r="I202" i="11"/>
  <c r="I205" i="11"/>
  <c r="I203" i="11"/>
  <c r="G189" i="11"/>
  <c r="I187" i="11"/>
  <c r="I190" i="11"/>
  <c r="I188" i="11"/>
  <c r="G178" i="11"/>
  <c r="G175" i="11"/>
  <c r="I173" i="11"/>
  <c r="I176" i="11"/>
  <c r="I174" i="11"/>
  <c r="I170" i="11"/>
  <c r="G169" i="11"/>
  <c r="G150" i="11"/>
  <c r="I163" i="11"/>
  <c r="I161" i="11"/>
  <c r="I159" i="11"/>
  <c r="I156" i="11"/>
  <c r="I151" i="11"/>
  <c r="I154" i="11"/>
  <c r="I152" i="11"/>
  <c r="I127" i="11"/>
  <c r="I125" i="11"/>
  <c r="I119" i="11"/>
  <c r="I117" i="11"/>
  <c r="I111" i="11"/>
  <c r="I102" i="11"/>
  <c r="I100" i="11"/>
  <c r="I96" i="11"/>
  <c r="I94" i="11"/>
  <c r="I92" i="11"/>
  <c r="I90" i="11"/>
  <c r="I88" i="11"/>
  <c r="G86" i="11"/>
  <c r="I84" i="11"/>
  <c r="I74" i="11"/>
  <c r="I53" i="11"/>
  <c r="I51" i="11"/>
  <c r="I49" i="11"/>
  <c r="I47" i="11"/>
  <c r="I43" i="11"/>
  <c r="I41" i="11"/>
  <c r="G35" i="11"/>
  <c r="I33" i="11"/>
  <c r="I32" i="11"/>
  <c r="G34" i="11"/>
  <c r="G38" i="11"/>
  <c r="G62" i="11"/>
  <c r="G66" i="11"/>
  <c r="G70" i="11"/>
  <c r="G78" i="11"/>
  <c r="G82" i="11"/>
  <c r="G83" i="11"/>
  <c r="G77" i="11"/>
  <c r="G81" i="11"/>
  <c r="G113" i="11"/>
  <c r="G117" i="11"/>
  <c r="G121" i="11"/>
  <c r="G125" i="11"/>
  <c r="G129" i="11"/>
  <c r="G167" i="11"/>
  <c r="G166" i="11"/>
  <c r="G177" i="11"/>
  <c r="G181" i="11"/>
  <c r="G185" i="11"/>
  <c r="G180" i="11"/>
  <c r="G184" i="11"/>
  <c r="G196" i="11"/>
  <c r="G200" i="11"/>
  <c r="G195" i="11"/>
  <c r="G199" i="11"/>
  <c r="G211" i="11"/>
  <c r="G217" i="11"/>
  <c r="G218" i="11"/>
  <c r="G221" i="11"/>
  <c r="G226" i="11"/>
  <c r="G231" i="11"/>
  <c r="G235" i="11"/>
  <c r="G242" i="11"/>
  <c r="G253" i="11"/>
  <c r="G255" i="11"/>
  <c r="G273" i="11"/>
  <c r="G63" i="11"/>
  <c r="G67" i="11"/>
  <c r="G71" i="11"/>
  <c r="G154" i="11"/>
  <c r="G155" i="11"/>
  <c r="G159" i="11"/>
  <c r="G163" i="11"/>
  <c r="G165" i="11"/>
  <c r="G158" i="11"/>
  <c r="G162" i="11"/>
  <c r="G174" i="11"/>
  <c r="G188" i="11"/>
  <c r="G192" i="11"/>
  <c r="G205" i="11"/>
  <c r="G206" i="11"/>
  <c r="G210" i="11"/>
  <c r="G214" i="11"/>
  <c r="G225" i="11"/>
  <c r="G229" i="11"/>
  <c r="G237" i="11"/>
  <c r="G251" i="11"/>
  <c r="G260" i="11"/>
  <c r="G272" i="11"/>
  <c r="G241" i="11"/>
  <c r="G245" i="11"/>
  <c r="G257" i="11"/>
  <c r="G261" i="11"/>
  <c r="G193" i="11"/>
  <c r="G32" i="11"/>
  <c r="G36" i="11"/>
  <c r="G64" i="11"/>
  <c r="G68" i="11"/>
  <c r="G72" i="11"/>
  <c r="G87" i="11"/>
  <c r="G100" i="11"/>
  <c r="G104" i="11"/>
  <c r="G109" i="11"/>
  <c r="G79" i="11"/>
  <c r="G111" i="11"/>
  <c r="G115" i="11"/>
  <c r="G119" i="11"/>
  <c r="G123" i="11"/>
  <c r="G127" i="11"/>
  <c r="G131" i="11"/>
  <c r="G171" i="11"/>
  <c r="G168" i="11"/>
  <c r="G183" i="11"/>
  <c r="G182" i="11"/>
  <c r="G191" i="11"/>
  <c r="G194" i="11"/>
  <c r="G198" i="11"/>
  <c r="G197" i="11"/>
  <c r="G209" i="11"/>
  <c r="G213" i="11"/>
  <c r="G219" i="11"/>
  <c r="G220" i="11"/>
  <c r="G224" i="11"/>
  <c r="G228" i="11"/>
  <c r="G238" i="11"/>
  <c r="G246" i="11"/>
  <c r="G254" i="11"/>
  <c r="G39" i="11"/>
  <c r="G74" i="11"/>
  <c r="G80" i="11"/>
  <c r="G61" i="11"/>
  <c r="G65" i="11"/>
  <c r="G69" i="11"/>
  <c r="G73" i="11"/>
  <c r="G102" i="11"/>
  <c r="G106" i="11"/>
  <c r="G152" i="11"/>
  <c r="G153" i="11"/>
  <c r="G161" i="11"/>
  <c r="G160" i="11"/>
  <c r="G164" i="11"/>
  <c r="G176" i="11"/>
  <c r="G190" i="11"/>
  <c r="G203" i="11"/>
  <c r="G204" i="11"/>
  <c r="G207" i="11"/>
  <c r="G208" i="11"/>
  <c r="G212" i="11"/>
  <c r="G223" i="11"/>
  <c r="G227" i="11"/>
  <c r="G236" i="11"/>
  <c r="G244" i="11"/>
  <c r="G248" i="11"/>
  <c r="G252" i="11"/>
  <c r="G258" i="11"/>
  <c r="G262" i="11"/>
  <c r="G243" i="11"/>
  <c r="G247" i="11"/>
  <c r="G259" i="11"/>
  <c r="G263" i="11"/>
  <c r="G58" i="11"/>
  <c r="G54" i="11"/>
  <c r="G126" i="11"/>
  <c r="G110" i="11"/>
  <c r="G142" i="11"/>
  <c r="G92" i="11"/>
  <c r="G43" i="11"/>
  <c r="G140" i="11"/>
  <c r="G94" i="11"/>
  <c r="G47" i="11"/>
  <c r="G124" i="11"/>
  <c r="G116" i="11"/>
  <c r="G149" i="11"/>
  <c r="G145" i="11"/>
  <c r="G141" i="11"/>
  <c r="G137" i="11"/>
  <c r="G133" i="11"/>
  <c r="G103" i="11"/>
  <c r="G97" i="11"/>
  <c r="G93" i="11"/>
  <c r="G52" i="11"/>
  <c r="G44" i="11"/>
  <c r="G40" i="11"/>
  <c r="G90" i="11"/>
  <c r="G50" i="11"/>
  <c r="G57" i="11"/>
  <c r="G179" i="11"/>
  <c r="G85" i="11"/>
  <c r="G130" i="11"/>
  <c r="G114" i="11"/>
  <c r="G146" i="11"/>
  <c r="G75" i="11"/>
  <c r="G76" i="11"/>
  <c r="G136" i="11"/>
  <c r="G59" i="11"/>
  <c r="G41" i="11"/>
  <c r="G256" i="11"/>
  <c r="G266" i="11"/>
  <c r="G222" i="11"/>
  <c r="G269" i="11"/>
  <c r="G56" i="11"/>
  <c r="G46" i="11"/>
  <c r="G118" i="11"/>
  <c r="G134" i="11"/>
  <c r="G53" i="11"/>
  <c r="G148" i="11"/>
  <c r="G132" i="11"/>
  <c r="G51" i="11"/>
  <c r="G128" i="11"/>
  <c r="G120" i="11"/>
  <c r="G112" i="11"/>
  <c r="G147" i="11"/>
  <c r="G143" i="11"/>
  <c r="G139" i="11"/>
  <c r="G135" i="11"/>
  <c r="G107" i="11"/>
  <c r="G99" i="11"/>
  <c r="G95" i="11"/>
  <c r="G91" i="11"/>
  <c r="G48" i="11"/>
  <c r="G42" i="11"/>
  <c r="G105" i="11"/>
  <c r="G89" i="11"/>
  <c r="G55" i="11"/>
  <c r="G157" i="11"/>
  <c r="G232" i="11"/>
  <c r="G268" i="11"/>
  <c r="G60" i="11"/>
  <c r="G108" i="11"/>
  <c r="G122" i="11"/>
  <c r="G33" i="11"/>
  <c r="G138" i="11"/>
  <c r="G96" i="11"/>
  <c r="G45" i="11"/>
  <c r="G144" i="11"/>
  <c r="G98" i="11"/>
  <c r="G49" i="11"/>
  <c r="G101" i="11"/>
  <c r="G240" i="11"/>
  <c r="G270" i="11"/>
  <c r="G230" i="11"/>
  <c r="G271" i="11"/>
  <c r="G267" i="11"/>
  <c r="F2" i="11"/>
  <c r="I4" i="11"/>
  <c r="F169" i="11"/>
  <c r="F163" i="11"/>
  <c r="F161" i="11"/>
  <c r="F159" i="11"/>
  <c r="F184" i="11"/>
  <c r="J184" i="11" s="1"/>
  <c r="K184" i="11" s="1"/>
  <c r="F182" i="11"/>
  <c r="J182" i="11" s="1"/>
  <c r="K182" i="11" s="1"/>
  <c r="F180" i="11"/>
  <c r="J180" i="11" s="1"/>
  <c r="K180" i="11" s="1"/>
  <c r="F198" i="11"/>
  <c r="F196" i="11"/>
  <c r="F194" i="11"/>
  <c r="F214" i="11"/>
  <c r="F212" i="11"/>
  <c r="F210" i="11"/>
  <c r="F208" i="11"/>
  <c r="J208" i="11" s="1"/>
  <c r="K208" i="11" s="1"/>
  <c r="F206" i="11"/>
  <c r="F204" i="11"/>
  <c r="F202" i="11"/>
  <c r="F191" i="11"/>
  <c r="F188" i="11"/>
  <c r="F187" i="11"/>
  <c r="F230" i="11"/>
  <c r="J230" i="11" s="1"/>
  <c r="K230" i="11" s="1"/>
  <c r="F229" i="11"/>
  <c r="F228" i="11"/>
  <c r="F225" i="11"/>
  <c r="F224" i="11"/>
  <c r="F219" i="11"/>
  <c r="F218" i="11"/>
  <c r="F216" i="11"/>
  <c r="F237" i="11"/>
  <c r="F245" i="11"/>
  <c r="J245" i="11" s="1"/>
  <c r="K245" i="11" s="1"/>
  <c r="F243" i="11"/>
  <c r="J243" i="11" s="1"/>
  <c r="K243" i="11" s="1"/>
  <c r="F241" i="11"/>
  <c r="J241" i="11" s="1"/>
  <c r="K241" i="11" s="1"/>
  <c r="F272" i="11"/>
  <c r="F271" i="11"/>
  <c r="J271" i="11" s="1"/>
  <c r="K271" i="11" s="1"/>
  <c r="F269" i="11"/>
  <c r="F266" i="11"/>
  <c r="F265" i="11"/>
  <c r="F147" i="11"/>
  <c r="J147" i="11" s="1"/>
  <c r="K147" i="11" s="1"/>
  <c r="F145" i="11"/>
  <c r="J145" i="11" s="1"/>
  <c r="K145" i="11" s="1"/>
  <c r="F143" i="11"/>
  <c r="J143" i="11" s="1"/>
  <c r="K143" i="11" s="1"/>
  <c r="F141" i="11"/>
  <c r="J141" i="11" s="1"/>
  <c r="K141" i="11" s="1"/>
  <c r="F139" i="11"/>
  <c r="J139" i="11" s="1"/>
  <c r="K139" i="11" s="1"/>
  <c r="F153" i="11"/>
  <c r="F151" i="11"/>
  <c r="F175" i="11"/>
  <c r="F173" i="11"/>
  <c r="F171" i="11"/>
  <c r="F164" i="11"/>
  <c r="J164" i="11" s="1"/>
  <c r="K164" i="11" s="1"/>
  <c r="F162" i="11"/>
  <c r="J162" i="11" s="1"/>
  <c r="K162" i="11" s="1"/>
  <c r="F160" i="11"/>
  <c r="J160" i="11" s="1"/>
  <c r="K160" i="11" s="1"/>
  <c r="F158" i="11"/>
  <c r="J158" i="11" s="1"/>
  <c r="K158" i="11" s="1"/>
  <c r="F183" i="11"/>
  <c r="F181" i="11"/>
  <c r="F199" i="11"/>
  <c r="F197" i="11"/>
  <c r="F195" i="11"/>
  <c r="F193" i="11"/>
  <c r="J193" i="11" s="1"/>
  <c r="K193" i="11" s="1"/>
  <c r="F190" i="11"/>
  <c r="F189" i="11"/>
  <c r="F227" i="11"/>
  <c r="F226" i="11"/>
  <c r="F223" i="11"/>
  <c r="F222" i="11"/>
  <c r="J222" i="11" s="1"/>
  <c r="K222" i="11" s="1"/>
  <c r="F220" i="11"/>
  <c r="F217" i="11"/>
  <c r="F238" i="11"/>
  <c r="F236" i="11"/>
  <c r="F262" i="11"/>
  <c r="F260" i="11"/>
  <c r="F258" i="11"/>
  <c r="F256" i="11"/>
  <c r="J256" i="11" s="1"/>
  <c r="K256" i="11" s="1"/>
  <c r="F254" i="11"/>
  <c r="F252" i="11"/>
  <c r="F250" i="11"/>
  <c r="F235" i="11"/>
  <c r="F234" i="11"/>
  <c r="F273" i="11"/>
  <c r="F268" i="11"/>
  <c r="F267" i="11"/>
  <c r="F108" i="11"/>
  <c r="J108" i="11" s="1"/>
  <c r="K108" i="11" s="1"/>
  <c r="F105" i="11"/>
  <c r="F86" i="11"/>
  <c r="J86" i="11" s="1"/>
  <c r="K86" i="11" s="1"/>
  <c r="F53" i="11"/>
  <c r="J53" i="11" s="1"/>
  <c r="K53" i="11" s="1"/>
  <c r="F57" i="11"/>
  <c r="J57" i="11" s="1"/>
  <c r="K57" i="11" s="1"/>
  <c r="F74" i="11"/>
  <c r="J74" i="11" s="1"/>
  <c r="K74" i="11" s="1"/>
  <c r="F98" i="11"/>
  <c r="J98" i="11" s="1"/>
  <c r="K98" i="11" s="1"/>
  <c r="F102" i="11"/>
  <c r="J102" i="11" s="1"/>
  <c r="K102" i="11" s="1"/>
  <c r="F106" i="11"/>
  <c r="J106" i="11" s="1"/>
  <c r="K106" i="11" s="1"/>
  <c r="F36" i="11"/>
  <c r="J36" i="11" s="1"/>
  <c r="K36" i="11" s="1"/>
  <c r="F109" i="11"/>
  <c r="J109" i="11" s="1"/>
  <c r="K109" i="11" s="1"/>
  <c r="F37" i="11"/>
  <c r="F110" i="11"/>
  <c r="F65" i="11"/>
  <c r="F85" i="11"/>
  <c r="J85" i="11" s="1"/>
  <c r="K85" i="11" s="1"/>
  <c r="F118" i="11"/>
  <c r="F124" i="11"/>
  <c r="J124" i="11" s="1"/>
  <c r="K124" i="11" s="1"/>
  <c r="F93" i="11"/>
  <c r="J93" i="11" s="1"/>
  <c r="K93" i="11" s="1"/>
  <c r="F42" i="11"/>
  <c r="J42" i="11" s="1"/>
  <c r="K42" i="11" s="1"/>
  <c r="F48" i="11"/>
  <c r="J48" i="11" s="1"/>
  <c r="K48" i="11" s="1"/>
  <c r="F137" i="11"/>
  <c r="J137" i="11" s="1"/>
  <c r="K137" i="11" s="1"/>
  <c r="F192" i="11"/>
  <c r="J192" i="11" s="1"/>
  <c r="K192" i="11" s="1"/>
  <c r="F207" i="11"/>
  <c r="J207" i="11" s="1"/>
  <c r="K207" i="11" s="1"/>
  <c r="F45" i="11"/>
  <c r="F78" i="11"/>
  <c r="J78" i="11" s="1"/>
  <c r="K78" i="11" s="1"/>
  <c r="F82" i="11"/>
  <c r="J82" i="11" s="1"/>
  <c r="K82" i="11" s="1"/>
  <c r="F100" i="11"/>
  <c r="J100" i="11" s="1"/>
  <c r="K100" i="11" s="1"/>
  <c r="F104" i="11"/>
  <c r="J104" i="11" s="1"/>
  <c r="K104" i="11" s="1"/>
  <c r="F75" i="11"/>
  <c r="F79" i="11"/>
  <c r="J79" i="11" s="1"/>
  <c r="K79" i="11" s="1"/>
  <c r="F111" i="11"/>
  <c r="J111" i="11" s="1"/>
  <c r="K111" i="11" s="1"/>
  <c r="F115" i="11"/>
  <c r="J115" i="11" s="1"/>
  <c r="K115" i="11" s="1"/>
  <c r="F119" i="11"/>
  <c r="J119" i="11" s="1"/>
  <c r="K119" i="11" s="1"/>
  <c r="F123" i="11"/>
  <c r="J123" i="11" s="1"/>
  <c r="K123" i="11" s="1"/>
  <c r="F127" i="11"/>
  <c r="J127" i="11" s="1"/>
  <c r="K127" i="11" s="1"/>
  <c r="F131" i="11"/>
  <c r="J131" i="11" s="1"/>
  <c r="K131" i="11" s="1"/>
  <c r="F64" i="11"/>
  <c r="F68" i="11"/>
  <c r="F72" i="11"/>
  <c r="F84" i="11"/>
  <c r="J84" i="11" s="1"/>
  <c r="K84" i="11" s="1"/>
  <c r="F35" i="11"/>
  <c r="J35" i="11" s="1"/>
  <c r="K35" i="11" s="1"/>
  <c r="F90" i="11"/>
  <c r="F94" i="11"/>
  <c r="F63" i="11"/>
  <c r="J63" i="11" s="1"/>
  <c r="K63" i="11" s="1"/>
  <c r="F71" i="11"/>
  <c r="J71" i="11" s="1"/>
  <c r="K71" i="11" s="1"/>
  <c r="F87" i="11"/>
  <c r="J87" i="11" s="1"/>
  <c r="K87" i="11" s="1"/>
  <c r="F114" i="11"/>
  <c r="F130" i="11"/>
  <c r="F41" i="11"/>
  <c r="J41" i="11" s="1"/>
  <c r="K41" i="11" s="1"/>
  <c r="F97" i="11"/>
  <c r="J97" i="11" s="1"/>
  <c r="K97" i="11" s="1"/>
  <c r="F47" i="11"/>
  <c r="F51" i="11"/>
  <c r="F136" i="11"/>
  <c r="J136" i="11" s="1"/>
  <c r="K136" i="11" s="1"/>
  <c r="F46" i="11"/>
  <c r="F138" i="11"/>
  <c r="J138" i="11" s="1"/>
  <c r="K138" i="11" s="1"/>
  <c r="F166" i="11"/>
  <c r="J166" i="11" s="1"/>
  <c r="K166" i="11" s="1"/>
  <c r="F221" i="11"/>
  <c r="J221" i="11" s="1"/>
  <c r="K221" i="11" s="1"/>
  <c r="F240" i="11"/>
  <c r="F239" i="11"/>
  <c r="J239" i="11" s="1"/>
  <c r="K239" i="11" s="1"/>
  <c r="F249" i="11"/>
  <c r="J249" i="11" s="1"/>
  <c r="F253" i="11"/>
  <c r="F201" i="11"/>
  <c r="J201" i="11" s="1"/>
  <c r="F205" i="11"/>
  <c r="F186" i="11"/>
  <c r="F128" i="11"/>
  <c r="J128" i="11" s="1"/>
  <c r="K128" i="11" s="1"/>
  <c r="F257" i="11"/>
  <c r="F261" i="11"/>
  <c r="F242" i="11"/>
  <c r="F246" i="11"/>
  <c r="F233" i="11"/>
  <c r="J233" i="11" s="1"/>
  <c r="F232" i="11"/>
  <c r="J232" i="11" s="1"/>
  <c r="K232" i="11" s="1"/>
  <c r="F211" i="11"/>
  <c r="F172" i="11"/>
  <c r="F176" i="11"/>
  <c r="F152" i="11"/>
  <c r="F170" i="11"/>
  <c r="F155" i="11"/>
  <c r="F103" i="11"/>
  <c r="J103" i="11" s="1"/>
  <c r="K103" i="11" s="1"/>
  <c r="F140" i="11"/>
  <c r="F144" i="11"/>
  <c r="J144" i="11" s="1"/>
  <c r="K144" i="11" s="1"/>
  <c r="F148" i="11"/>
  <c r="F60" i="11"/>
  <c r="F55" i="11"/>
  <c r="J55" i="11" s="1"/>
  <c r="K55" i="11" s="1"/>
  <c r="F59" i="11"/>
  <c r="J59" i="11" s="1"/>
  <c r="K59" i="11" s="1"/>
  <c r="F76" i="11"/>
  <c r="F80" i="11"/>
  <c r="J80" i="11" s="1"/>
  <c r="K80" i="11" s="1"/>
  <c r="F38" i="11"/>
  <c r="J38" i="11" s="1"/>
  <c r="K38" i="11" s="1"/>
  <c r="F132" i="11"/>
  <c r="F101" i="11"/>
  <c r="F61" i="11"/>
  <c r="F69" i="11"/>
  <c r="F89" i="11"/>
  <c r="J89" i="11" s="1"/>
  <c r="K89" i="11" s="1"/>
  <c r="F116" i="11"/>
  <c r="J116" i="11" s="1"/>
  <c r="K116" i="11" s="1"/>
  <c r="F95" i="11"/>
  <c r="J95" i="11" s="1"/>
  <c r="K95" i="11" s="1"/>
  <c r="F112" i="11"/>
  <c r="J112" i="11" s="1"/>
  <c r="K112" i="11" s="1"/>
  <c r="F135" i="11"/>
  <c r="J135" i="11" s="1"/>
  <c r="K135" i="11" s="1"/>
  <c r="F52" i="11"/>
  <c r="J52" i="11" s="1"/>
  <c r="K52" i="11" s="1"/>
  <c r="F165" i="11"/>
  <c r="J165" i="11" s="1"/>
  <c r="K165" i="11" s="1"/>
  <c r="F179" i="11"/>
  <c r="F178" i="11"/>
  <c r="J178" i="11" s="1"/>
  <c r="K178" i="11" s="1"/>
  <c r="F270" i="11"/>
  <c r="J270" i="11" s="1"/>
  <c r="K270" i="11" s="1"/>
  <c r="F77" i="11"/>
  <c r="J77" i="11" s="1"/>
  <c r="K77" i="11" s="1"/>
  <c r="F81" i="11"/>
  <c r="J81" i="11" s="1"/>
  <c r="K81" i="11" s="1"/>
  <c r="F113" i="11"/>
  <c r="J113" i="11" s="1"/>
  <c r="K113" i="11" s="1"/>
  <c r="F117" i="11"/>
  <c r="J117" i="11" s="1"/>
  <c r="K117" i="11" s="1"/>
  <c r="F121" i="11"/>
  <c r="J121" i="11" s="1"/>
  <c r="K121" i="11" s="1"/>
  <c r="F125" i="11"/>
  <c r="J125" i="11" s="1"/>
  <c r="K125" i="11" s="1"/>
  <c r="F129" i="11"/>
  <c r="J129" i="11" s="1"/>
  <c r="K129" i="11" s="1"/>
  <c r="F62" i="11"/>
  <c r="F66" i="11"/>
  <c r="F70" i="11"/>
  <c r="F73" i="11"/>
  <c r="J73" i="11" s="1"/>
  <c r="K73" i="11" s="1"/>
  <c r="F88" i="11"/>
  <c r="J88" i="11" s="1"/>
  <c r="K88" i="11" s="1"/>
  <c r="F39" i="11"/>
  <c r="J39" i="11" s="1"/>
  <c r="K39" i="11" s="1"/>
  <c r="F92" i="11"/>
  <c r="J92" i="11" s="1"/>
  <c r="K92" i="11" s="1"/>
  <c r="F96" i="11"/>
  <c r="J96" i="11" s="1"/>
  <c r="K96" i="11" s="1"/>
  <c r="F67" i="11"/>
  <c r="J67" i="11" s="1"/>
  <c r="K67" i="11" s="1"/>
  <c r="F83" i="11"/>
  <c r="J83" i="11" s="1"/>
  <c r="K83" i="11" s="1"/>
  <c r="F107" i="11"/>
  <c r="J107" i="11" s="1"/>
  <c r="K107" i="11" s="1"/>
  <c r="F122" i="11"/>
  <c r="F126" i="11"/>
  <c r="F99" i="11"/>
  <c r="J99" i="11" s="1"/>
  <c r="K99" i="11" s="1"/>
  <c r="F43" i="11"/>
  <c r="J43" i="11" s="1"/>
  <c r="K43" i="11" s="1"/>
  <c r="F49" i="11"/>
  <c r="J49" i="11" s="1"/>
  <c r="K49" i="11" s="1"/>
  <c r="F134" i="11"/>
  <c r="J134" i="11" s="1"/>
  <c r="K134" i="11" s="1"/>
  <c r="F44" i="11"/>
  <c r="J44" i="11" s="1"/>
  <c r="K44" i="11" s="1"/>
  <c r="F50" i="11"/>
  <c r="J50" i="11" s="1"/>
  <c r="K50" i="11" s="1"/>
  <c r="F157" i="11"/>
  <c r="F156" i="11"/>
  <c r="J156" i="11" s="1"/>
  <c r="K156" i="11" s="1"/>
  <c r="F167" i="11"/>
  <c r="J167" i="11" s="1"/>
  <c r="K167" i="11" s="1"/>
  <c r="F168" i="11"/>
  <c r="J168" i="11" s="1"/>
  <c r="K168" i="11" s="1"/>
  <c r="F231" i="11"/>
  <c r="J231" i="11" s="1"/>
  <c r="K231" i="11" s="1"/>
  <c r="F248" i="11"/>
  <c r="J248" i="11" s="1"/>
  <c r="K248" i="11" s="1"/>
  <c r="F255" i="11"/>
  <c r="J255" i="11" s="1"/>
  <c r="K255" i="11" s="1"/>
  <c r="F251" i="11"/>
  <c r="F247" i="11"/>
  <c r="J247" i="11" s="1"/>
  <c r="K247" i="11" s="1"/>
  <c r="F203" i="11"/>
  <c r="F200" i="11"/>
  <c r="F34" i="11"/>
  <c r="J34" i="11" s="1"/>
  <c r="K34" i="11" s="1"/>
  <c r="F133" i="11"/>
  <c r="J133" i="11" s="1"/>
  <c r="K133" i="11" s="1"/>
  <c r="F259" i="11"/>
  <c r="F263" i="11"/>
  <c r="F244" i="11"/>
  <c r="F215" i="11"/>
  <c r="J215" i="11" s="1"/>
  <c r="F209" i="11"/>
  <c r="F213" i="11"/>
  <c r="F174" i="11"/>
  <c r="F150" i="11"/>
  <c r="F154" i="11"/>
  <c r="F185" i="11"/>
  <c r="F177" i="11"/>
  <c r="F40" i="11"/>
  <c r="J40" i="11" s="1"/>
  <c r="K40" i="11" s="1"/>
  <c r="F120" i="11"/>
  <c r="J120" i="11" s="1"/>
  <c r="K120" i="11" s="1"/>
  <c r="F142" i="11"/>
  <c r="J142" i="11" s="1"/>
  <c r="K142" i="11" s="1"/>
  <c r="F146" i="11"/>
  <c r="J146" i="11" s="1"/>
  <c r="K146" i="11" s="1"/>
  <c r="F149" i="11"/>
  <c r="J149" i="11" s="1"/>
  <c r="K149" i="11" s="1"/>
  <c r="F264" i="11"/>
  <c r="J264" i="11" s="1"/>
  <c r="F58" i="11"/>
  <c r="J58" i="11" s="1"/>
  <c r="K58" i="11" s="1"/>
  <c r="F54" i="11"/>
  <c r="J54" i="11" s="1"/>
  <c r="K54" i="11" s="1"/>
  <c r="F32" i="11"/>
  <c r="J32" i="11" s="1"/>
  <c r="K32" i="11" s="1"/>
  <c r="F91" i="11"/>
  <c r="J91" i="11" s="1"/>
  <c r="K91" i="11" s="1"/>
  <c r="F33" i="11"/>
  <c r="J33" i="11" s="1"/>
  <c r="K33" i="11" s="1"/>
  <c r="F56" i="11"/>
  <c r="J56" i="11" s="1"/>
  <c r="K56" i="11" s="1"/>
  <c r="I10" i="11"/>
  <c r="H2" i="11"/>
  <c r="F5" i="11"/>
  <c r="F6" i="11"/>
  <c r="F9" i="11"/>
  <c r="U2" i="11"/>
  <c r="G2" i="11" s="1"/>
  <c r="F8" i="11"/>
  <c r="Y21" i="11"/>
  <c r="F21" i="11" s="1"/>
  <c r="F2" i="9"/>
  <c r="Y23" i="11"/>
  <c r="Y31" i="11"/>
  <c r="Y7" i="11"/>
  <c r="F7" i="11" s="1"/>
  <c r="Y12" i="11"/>
  <c r="F12" i="11" s="1"/>
  <c r="U22" i="11"/>
  <c r="H21" i="11"/>
  <c r="L21" i="11"/>
  <c r="H7" i="11"/>
  <c r="L7" i="11"/>
  <c r="H25" i="11"/>
  <c r="L25" i="11"/>
  <c r="Z3" i="9"/>
  <c r="F3" i="9" s="1"/>
  <c r="Y10" i="11"/>
  <c r="F10" i="11" s="1"/>
  <c r="Y14" i="11"/>
  <c r="F14" i="11" s="1"/>
  <c r="Y15" i="11"/>
  <c r="F15" i="11" s="1"/>
  <c r="Y16" i="11"/>
  <c r="F16" i="11" s="1"/>
  <c r="Y25" i="11"/>
  <c r="U26" i="11"/>
  <c r="U27" i="11"/>
  <c r="Y28" i="11"/>
  <c r="Y30" i="11"/>
  <c r="L11" i="11"/>
  <c r="H11" i="11"/>
  <c r="H15" i="11"/>
  <c r="L15" i="11"/>
  <c r="H16" i="11"/>
  <c r="L16" i="11"/>
  <c r="L19" i="11"/>
  <c r="H19" i="11"/>
  <c r="H28" i="11"/>
  <c r="L28" i="11"/>
  <c r="L13" i="11"/>
  <c r="H13" i="11"/>
  <c r="H23" i="11"/>
  <c r="L23" i="11"/>
  <c r="H30" i="11"/>
  <c r="L30" i="11"/>
  <c r="U25" i="11"/>
  <c r="U10" i="11"/>
  <c r="H12" i="11"/>
  <c r="U12" i="11"/>
  <c r="H14" i="11"/>
  <c r="U14" i="11"/>
  <c r="U16" i="11"/>
  <c r="U23" i="11"/>
  <c r="U28" i="11"/>
  <c r="H31" i="11"/>
  <c r="U31" i="11"/>
  <c r="Y11" i="11"/>
  <c r="F11" i="11" s="1"/>
  <c r="Y13" i="11"/>
  <c r="F13" i="11" s="1"/>
  <c r="Y19" i="11"/>
  <c r="F19" i="11" s="1"/>
  <c r="L3" i="11"/>
  <c r="H3" i="11"/>
  <c r="C2" i="11"/>
  <c r="U3" i="11"/>
  <c r="Y3" i="11"/>
  <c r="F3" i="11" s="1"/>
  <c r="J2" i="11"/>
  <c r="Z5" i="9"/>
  <c r="F5" i="9" s="1"/>
  <c r="AD7" i="9"/>
  <c r="Z7" i="9"/>
  <c r="F7" i="9" s="1"/>
  <c r="AD9" i="9"/>
  <c r="Z9" i="9"/>
  <c r="F9" i="9" s="1"/>
  <c r="AD10" i="9"/>
  <c r="U10" i="9" s="1"/>
  <c r="G10" i="9" s="1"/>
  <c r="Z10" i="9"/>
  <c r="F10" i="9" s="1"/>
  <c r="AD12" i="9"/>
  <c r="U12" i="9" s="1"/>
  <c r="G12" i="9" s="1"/>
  <c r="Z12" i="9"/>
  <c r="F12" i="9" s="1"/>
  <c r="AD14" i="9"/>
  <c r="U14" i="9" s="1"/>
  <c r="G14" i="9" s="1"/>
  <c r="Z14" i="9"/>
  <c r="F14" i="9" s="1"/>
  <c r="AD15" i="9"/>
  <c r="U15" i="9" s="1"/>
  <c r="G15" i="9" s="1"/>
  <c r="Z15" i="9"/>
  <c r="F15" i="9" s="1"/>
  <c r="AD16" i="9"/>
  <c r="U16" i="9" s="1"/>
  <c r="G16" i="9" s="1"/>
  <c r="AD21" i="9"/>
  <c r="Z21" i="9"/>
  <c r="F21" i="9" s="1"/>
  <c r="AD22" i="9"/>
  <c r="U22" i="9" s="1"/>
  <c r="G22" i="9" s="1"/>
  <c r="Z22" i="9"/>
  <c r="F22" i="9" s="1"/>
  <c r="AD24" i="9"/>
  <c r="Z24" i="9"/>
  <c r="F24" i="9" s="1"/>
  <c r="AD28" i="9"/>
  <c r="Z28" i="9"/>
  <c r="F28" i="9" s="1"/>
  <c r="AD4" i="9"/>
  <c r="Z4" i="9"/>
  <c r="F4" i="9" s="1"/>
  <c r="Z6" i="9"/>
  <c r="F6" i="9" s="1"/>
  <c r="AD11" i="9"/>
  <c r="U11" i="9" s="1"/>
  <c r="G11" i="9" s="1"/>
  <c r="Z11" i="9"/>
  <c r="F11" i="9" s="1"/>
  <c r="AD13" i="9"/>
  <c r="U13" i="9" s="1"/>
  <c r="G13" i="9" s="1"/>
  <c r="Z13" i="9"/>
  <c r="F13" i="9" s="1"/>
  <c r="AD19" i="9"/>
  <c r="U19" i="9" s="1"/>
  <c r="G19" i="9" s="1"/>
  <c r="Z19" i="9"/>
  <c r="F19" i="9" s="1"/>
  <c r="AD23" i="9"/>
  <c r="U23" i="9" s="1"/>
  <c r="G23" i="9" s="1"/>
  <c r="Z23" i="9"/>
  <c r="F23" i="9" s="1"/>
  <c r="AD25" i="9"/>
  <c r="U25" i="9" s="1"/>
  <c r="G25" i="9" s="1"/>
  <c r="Z25" i="9"/>
  <c r="F25" i="9" s="1"/>
  <c r="AD26" i="9"/>
  <c r="U26" i="9" s="1"/>
  <c r="G26" i="9" s="1"/>
  <c r="Z26" i="9"/>
  <c r="F26" i="9" s="1"/>
  <c r="AD27" i="9"/>
  <c r="U27" i="9" s="1"/>
  <c r="G27" i="9" s="1"/>
  <c r="Z27" i="9"/>
  <c r="F27" i="9" s="1"/>
  <c r="AD29" i="9"/>
  <c r="Z29" i="9"/>
  <c r="F29" i="9" s="1"/>
  <c r="AD30" i="9"/>
  <c r="Z30" i="9"/>
  <c r="F30" i="9" s="1"/>
  <c r="AD31" i="9"/>
  <c r="U31" i="9" s="1"/>
  <c r="G31" i="9" s="1"/>
  <c r="Z31" i="9"/>
  <c r="F31" i="9" s="1"/>
  <c r="U2" i="9"/>
  <c r="G2" i="9" s="1"/>
  <c r="U4" i="9"/>
  <c r="G4" i="9" s="1"/>
  <c r="U21" i="9"/>
  <c r="G21" i="9" s="1"/>
  <c r="U28" i="9"/>
  <c r="G28" i="9" s="1"/>
  <c r="I5" i="7"/>
  <c r="I6" i="7"/>
  <c r="I8" i="7"/>
  <c r="AH32" i="7"/>
  <c r="I4" i="7"/>
  <c r="I2" i="7"/>
  <c r="I3" i="7"/>
  <c r="I7" i="7"/>
  <c r="I9" i="7"/>
  <c r="Y9" i="7"/>
  <c r="F9" i="7" s="1"/>
  <c r="Y16" i="7"/>
  <c r="F16" i="7" s="1"/>
  <c r="AH15" i="7"/>
  <c r="Y4" i="7"/>
  <c r="F4" i="7" s="1"/>
  <c r="F6" i="7"/>
  <c r="Y7" i="7"/>
  <c r="F7" i="7" s="1"/>
  <c r="Y17" i="7"/>
  <c r="F17" i="7" s="1"/>
  <c r="U2" i="7"/>
  <c r="G2" i="7" s="1"/>
  <c r="F2" i="7"/>
  <c r="C2" i="9"/>
  <c r="D2" i="9" s="1"/>
  <c r="E2" i="9" s="1"/>
  <c r="AD3" i="9"/>
  <c r="U3" i="9" s="1"/>
  <c r="G3" i="9" s="1"/>
  <c r="AD5" i="9"/>
  <c r="U5" i="9" s="1"/>
  <c r="G5" i="9" s="1"/>
  <c r="U7" i="9"/>
  <c r="G7" i="9" s="1"/>
  <c r="U9" i="9"/>
  <c r="G9" i="9" s="1"/>
  <c r="AD6" i="9"/>
  <c r="U6" i="9" s="1"/>
  <c r="G6" i="9" s="1"/>
  <c r="AD8" i="9"/>
  <c r="U8" i="9" s="1"/>
  <c r="G8" i="9" s="1"/>
  <c r="AD17" i="9"/>
  <c r="U17" i="9" s="1"/>
  <c r="G17" i="9" s="1"/>
  <c r="AD18" i="9"/>
  <c r="U18" i="9" s="1"/>
  <c r="G18" i="9" s="1"/>
  <c r="AD20" i="9"/>
  <c r="U20" i="9" s="1"/>
  <c r="G20" i="9" s="1"/>
  <c r="U24" i="9"/>
  <c r="G24" i="9" s="1"/>
  <c r="U29" i="9"/>
  <c r="G29" i="9" s="1"/>
  <c r="U30" i="9"/>
  <c r="G30" i="9" s="1"/>
  <c r="K2" i="11"/>
  <c r="U4" i="11"/>
  <c r="G4" i="11" s="1"/>
  <c r="B3" i="11"/>
  <c r="A4" i="11" s="1"/>
  <c r="C3" i="11"/>
  <c r="L4" i="11"/>
  <c r="H4" i="11"/>
  <c r="V275" i="11"/>
  <c r="G3" i="11"/>
  <c r="J3" i="11" s="1"/>
  <c r="Y4" i="11"/>
  <c r="F4" i="11" s="1"/>
  <c r="AC5" i="11"/>
  <c r="U5" i="11" s="1"/>
  <c r="G5" i="11" s="1"/>
  <c r="I6" i="11"/>
  <c r="L6" i="11"/>
  <c r="H6" i="11"/>
  <c r="I7" i="11"/>
  <c r="U7" i="11"/>
  <c r="I8" i="11"/>
  <c r="L8" i="11"/>
  <c r="H8" i="11"/>
  <c r="AC9" i="11"/>
  <c r="U9" i="11" s="1"/>
  <c r="G9" i="11" s="1"/>
  <c r="H10" i="11"/>
  <c r="I11" i="11"/>
  <c r="U11" i="11"/>
  <c r="G11" i="11" s="1"/>
  <c r="I13" i="11"/>
  <c r="U13" i="11"/>
  <c r="G13" i="11" s="1"/>
  <c r="I15" i="11"/>
  <c r="U15" i="11"/>
  <c r="G15" i="11" s="1"/>
  <c r="I16" i="11"/>
  <c r="L5" i="11"/>
  <c r="H5" i="11"/>
  <c r="AC6" i="11"/>
  <c r="U6" i="11" s="1"/>
  <c r="G6" i="11" s="1"/>
  <c r="AC8" i="11"/>
  <c r="U8" i="11" s="1"/>
  <c r="G8" i="11" s="1"/>
  <c r="L9" i="11"/>
  <c r="H9" i="11"/>
  <c r="G31" i="11"/>
  <c r="I29" i="11"/>
  <c r="I27" i="11"/>
  <c r="G27" i="11"/>
  <c r="I26" i="11"/>
  <c r="G26" i="11"/>
  <c r="I24" i="11"/>
  <c r="G28" i="11"/>
  <c r="G25" i="11"/>
  <c r="G23" i="11"/>
  <c r="G22" i="11"/>
  <c r="I22" i="11"/>
  <c r="I20" i="11"/>
  <c r="I18" i="11"/>
  <c r="I17" i="11"/>
  <c r="G16" i="11"/>
  <c r="G14" i="11"/>
  <c r="G12" i="11"/>
  <c r="G10" i="11"/>
  <c r="G7" i="11"/>
  <c r="J7" i="11" s="1"/>
  <c r="I12" i="11"/>
  <c r="I14" i="11"/>
  <c r="F31" i="11"/>
  <c r="F28" i="11"/>
  <c r="F25" i="11"/>
  <c r="F23" i="11"/>
  <c r="L17" i="11"/>
  <c r="H17" i="11"/>
  <c r="L18" i="11"/>
  <c r="H18" i="11"/>
  <c r="I19" i="11"/>
  <c r="U19" i="11"/>
  <c r="G19" i="11" s="1"/>
  <c r="J19" i="11" s="1"/>
  <c r="L20" i="11"/>
  <c r="H20" i="11"/>
  <c r="I21" i="11"/>
  <c r="U21" i="11"/>
  <c r="G21" i="11" s="1"/>
  <c r="J21" i="11" s="1"/>
  <c r="L22" i="11"/>
  <c r="H22" i="11"/>
  <c r="U24" i="11"/>
  <c r="G24" i="11" s="1"/>
  <c r="I25" i="11"/>
  <c r="L26" i="11"/>
  <c r="H26" i="11"/>
  <c r="L27" i="11"/>
  <c r="H27" i="11"/>
  <c r="U29" i="11"/>
  <c r="G29" i="11" s="1"/>
  <c r="F30" i="11"/>
  <c r="C286" i="11"/>
  <c r="D286" i="11" s="1"/>
  <c r="E286" i="11" s="1"/>
  <c r="F17" i="11"/>
  <c r="AC17" i="11"/>
  <c r="U17" i="11" s="1"/>
  <c r="G17" i="11" s="1"/>
  <c r="F18" i="11"/>
  <c r="AC18" i="11"/>
  <c r="U18" i="11" s="1"/>
  <c r="G18" i="11" s="1"/>
  <c r="F20" i="11"/>
  <c r="AC20" i="11"/>
  <c r="U20" i="11" s="1"/>
  <c r="G20" i="11" s="1"/>
  <c r="I23" i="11"/>
  <c r="L24" i="11"/>
  <c r="H24" i="11"/>
  <c r="I28" i="11"/>
  <c r="L29" i="11"/>
  <c r="H29" i="11"/>
  <c r="Y22" i="11"/>
  <c r="F22" i="11" s="1"/>
  <c r="Y24" i="11"/>
  <c r="F24" i="11" s="1"/>
  <c r="Y26" i="11"/>
  <c r="F26" i="11" s="1"/>
  <c r="Y27" i="11"/>
  <c r="F27" i="11" s="1"/>
  <c r="Y29" i="11"/>
  <c r="F29" i="11" s="1"/>
  <c r="I30" i="11"/>
  <c r="U30" i="11"/>
  <c r="G30" i="11" s="1"/>
  <c r="I31" i="11"/>
  <c r="V2" i="7"/>
  <c r="AC6" i="7"/>
  <c r="Y3" i="7"/>
  <c r="F3" i="7" s="1"/>
  <c r="Y5" i="7"/>
  <c r="F5" i="7" s="1"/>
  <c r="Y8" i="7"/>
  <c r="F8" i="7" s="1"/>
  <c r="I15" i="7"/>
  <c r="I14" i="7"/>
  <c r="I13" i="7"/>
  <c r="I12" i="7"/>
  <c r="I11" i="7"/>
  <c r="I10" i="7"/>
  <c r="Y10" i="7"/>
  <c r="F10" i="7" s="1"/>
  <c r="Y11" i="7"/>
  <c r="F11" i="7" s="1"/>
  <c r="Y12" i="7"/>
  <c r="F12" i="7" s="1"/>
  <c r="Y13" i="7"/>
  <c r="F13" i="7" s="1"/>
  <c r="Y14" i="7"/>
  <c r="F14" i="7" s="1"/>
  <c r="Y15" i="7"/>
  <c r="F15" i="7" s="1"/>
  <c r="I16" i="7"/>
  <c r="I17" i="7"/>
  <c r="L4" i="9" l="1"/>
  <c r="W4" i="9"/>
  <c r="W5" i="9" s="1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65" i="9" s="1"/>
  <c r="W66" i="9" s="1"/>
  <c r="W67" i="9" s="1"/>
  <c r="W68" i="9" s="1"/>
  <c r="W69" i="9" s="1"/>
  <c r="W70" i="9" s="1"/>
  <c r="W71" i="9" s="1"/>
  <c r="W72" i="9" s="1"/>
  <c r="W73" i="9" s="1"/>
  <c r="W74" i="9" s="1"/>
  <c r="W75" i="9" s="1"/>
  <c r="W76" i="9" s="1"/>
  <c r="W77" i="9" s="1"/>
  <c r="W78" i="9" s="1"/>
  <c r="W79" i="9" s="1"/>
  <c r="W80" i="9" s="1"/>
  <c r="W81" i="9" s="1"/>
  <c r="W82" i="9" s="1"/>
  <c r="W83" i="9" s="1"/>
  <c r="W84" i="9" s="1"/>
  <c r="W85" i="9" s="1"/>
  <c r="W86" i="9" s="1"/>
  <c r="W87" i="9" s="1"/>
  <c r="W88" i="9" s="1"/>
  <c r="W89" i="9" s="1"/>
  <c r="W90" i="9" s="1"/>
  <c r="W91" i="9" s="1"/>
  <c r="W92" i="9" s="1"/>
  <c r="W93" i="9" s="1"/>
  <c r="W94" i="9" s="1"/>
  <c r="W95" i="9" s="1"/>
  <c r="W96" i="9" s="1"/>
  <c r="W97" i="9" s="1"/>
  <c r="W98" i="9" s="1"/>
  <c r="W99" i="9" s="1"/>
  <c r="W100" i="9" s="1"/>
  <c r="W101" i="9" s="1"/>
  <c r="W102" i="9" s="1"/>
  <c r="W103" i="9" s="1"/>
  <c r="W104" i="9" s="1"/>
  <c r="J2" i="9"/>
  <c r="H4" i="9"/>
  <c r="C3" i="9"/>
  <c r="D3" i="9" s="1"/>
  <c r="E3" i="9" s="1"/>
  <c r="A4" i="9"/>
  <c r="B4" i="9" s="1"/>
  <c r="J31" i="9"/>
  <c r="K31" i="9" s="1"/>
  <c r="J30" i="9"/>
  <c r="K30" i="9" s="1"/>
  <c r="J29" i="9"/>
  <c r="K29" i="9" s="1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C11" i="8"/>
  <c r="D11" i="8" s="1"/>
  <c r="E11" i="8" s="1"/>
  <c r="B11" i="8"/>
  <c r="A12" i="8" s="1"/>
  <c r="V9" i="8"/>
  <c r="H9" i="8" s="1"/>
  <c r="U9" i="8"/>
  <c r="G9" i="8" s="1"/>
  <c r="Z11" i="8"/>
  <c r="AA11" i="8" s="1"/>
  <c r="AB10" i="8"/>
  <c r="M8" i="8"/>
  <c r="N8" i="8" s="1"/>
  <c r="O8" i="8" s="1"/>
  <c r="K8" i="8"/>
  <c r="M7" i="8"/>
  <c r="K7" i="8"/>
  <c r="C24" i="7"/>
  <c r="D24" i="7" s="1"/>
  <c r="E24" i="7" s="1"/>
  <c r="F24" i="7" s="1"/>
  <c r="P11" i="7" s="1"/>
  <c r="C23" i="7"/>
  <c r="D23" i="7" s="1"/>
  <c r="E23" i="7" s="1"/>
  <c r="F23" i="7" s="1"/>
  <c r="P10" i="7" s="1"/>
  <c r="C22" i="7"/>
  <c r="D22" i="7" s="1"/>
  <c r="E22" i="7" s="1"/>
  <c r="F22" i="7" s="1"/>
  <c r="P9" i="7" s="1"/>
  <c r="Z5" i="7"/>
  <c r="AA5" i="7" s="1"/>
  <c r="AB3" i="7"/>
  <c r="J8" i="11"/>
  <c r="K264" i="11"/>
  <c r="J267" i="11"/>
  <c r="K267" i="11" s="1"/>
  <c r="J240" i="11"/>
  <c r="K240" i="11" s="1"/>
  <c r="J268" i="11"/>
  <c r="K268" i="11" s="1"/>
  <c r="J157" i="11"/>
  <c r="K157" i="11" s="1"/>
  <c r="J132" i="11"/>
  <c r="K132" i="11" s="1"/>
  <c r="J118" i="11"/>
  <c r="K118" i="11" s="1"/>
  <c r="J76" i="11"/>
  <c r="K76" i="11" s="1"/>
  <c r="J130" i="11"/>
  <c r="K130" i="11" s="1"/>
  <c r="J179" i="11"/>
  <c r="K179" i="11" s="1"/>
  <c r="J94" i="11"/>
  <c r="K94" i="11" s="1"/>
  <c r="J126" i="11"/>
  <c r="K126" i="11" s="1"/>
  <c r="J259" i="11"/>
  <c r="K259" i="11" s="1"/>
  <c r="J258" i="11"/>
  <c r="K258" i="11" s="1"/>
  <c r="J236" i="11"/>
  <c r="K236" i="11" s="1"/>
  <c r="J223" i="11"/>
  <c r="K223" i="11" s="1"/>
  <c r="J204" i="11"/>
  <c r="K204" i="11" s="1"/>
  <c r="J190" i="11"/>
  <c r="K190" i="11" s="1"/>
  <c r="J161" i="11"/>
  <c r="K161" i="11" s="1"/>
  <c r="J152" i="11"/>
  <c r="K152" i="11" s="1"/>
  <c r="J69" i="11"/>
  <c r="K69" i="11" s="1"/>
  <c r="J61" i="11"/>
  <c r="K61" i="11" s="1"/>
  <c r="J254" i="11"/>
  <c r="K254" i="11" s="1"/>
  <c r="J238" i="11"/>
  <c r="K238" i="11" s="1"/>
  <c r="J224" i="11"/>
  <c r="K224" i="11" s="1"/>
  <c r="J219" i="11"/>
  <c r="K219" i="11" s="1"/>
  <c r="J209" i="11"/>
  <c r="K209" i="11" s="1"/>
  <c r="J198" i="11"/>
  <c r="K198" i="11" s="1"/>
  <c r="J191" i="11"/>
  <c r="K191" i="11" s="1"/>
  <c r="J183" i="11"/>
  <c r="K183" i="11" s="1"/>
  <c r="J171" i="11"/>
  <c r="K171" i="11" s="1"/>
  <c r="J72" i="11"/>
  <c r="K72" i="11" s="1"/>
  <c r="J64" i="11"/>
  <c r="K64" i="11" s="1"/>
  <c r="J261" i="11"/>
  <c r="K261" i="11" s="1"/>
  <c r="J272" i="11"/>
  <c r="K272" i="11" s="1"/>
  <c r="J251" i="11"/>
  <c r="K251" i="11" s="1"/>
  <c r="J229" i="11"/>
  <c r="K229" i="11" s="1"/>
  <c r="J214" i="11"/>
  <c r="K214" i="11" s="1"/>
  <c r="J206" i="11"/>
  <c r="K206" i="11" s="1"/>
  <c r="J174" i="11"/>
  <c r="K174" i="11" s="1"/>
  <c r="J163" i="11"/>
  <c r="K163" i="11" s="1"/>
  <c r="J155" i="11"/>
  <c r="K155" i="11" s="1"/>
  <c r="J242" i="11"/>
  <c r="K242" i="11" s="1"/>
  <c r="J217" i="11"/>
  <c r="K217" i="11" s="1"/>
  <c r="J199" i="11"/>
  <c r="K199" i="11" s="1"/>
  <c r="J200" i="11"/>
  <c r="K200" i="11" s="1"/>
  <c r="J185" i="11"/>
  <c r="K185" i="11" s="1"/>
  <c r="J177" i="11"/>
  <c r="K177" i="11" s="1"/>
  <c r="J66" i="11"/>
  <c r="K66" i="11" s="1"/>
  <c r="J169" i="11"/>
  <c r="K169" i="11" s="1"/>
  <c r="J189" i="11"/>
  <c r="K189" i="11" s="1"/>
  <c r="J216" i="11"/>
  <c r="K216" i="11" s="1"/>
  <c r="J234" i="11"/>
  <c r="K234" i="11" s="1"/>
  <c r="J250" i="11"/>
  <c r="K250" i="11" s="1"/>
  <c r="J151" i="11"/>
  <c r="K151" i="11" s="1"/>
  <c r="J172" i="11"/>
  <c r="J187" i="11"/>
  <c r="K187" i="11" s="1"/>
  <c r="J202" i="11"/>
  <c r="K202" i="11" s="1"/>
  <c r="K215" i="11"/>
  <c r="K233" i="11"/>
  <c r="K201" i="11"/>
  <c r="K249" i="11"/>
  <c r="J101" i="11"/>
  <c r="K101" i="11" s="1"/>
  <c r="J45" i="11"/>
  <c r="K45" i="11" s="1"/>
  <c r="J122" i="11"/>
  <c r="K122" i="11" s="1"/>
  <c r="J60" i="11"/>
  <c r="K60" i="11" s="1"/>
  <c r="J105" i="11"/>
  <c r="K105" i="11" s="1"/>
  <c r="J51" i="11"/>
  <c r="K51" i="11" s="1"/>
  <c r="J148" i="11"/>
  <c r="K148" i="11" s="1"/>
  <c r="J46" i="11"/>
  <c r="K46" i="11" s="1"/>
  <c r="J269" i="11"/>
  <c r="K269" i="11" s="1"/>
  <c r="J266" i="11"/>
  <c r="K266" i="11" s="1"/>
  <c r="J75" i="11"/>
  <c r="K75" i="11" s="1"/>
  <c r="J114" i="11"/>
  <c r="K114" i="11" s="1"/>
  <c r="J90" i="11"/>
  <c r="K90" i="11" s="1"/>
  <c r="J47" i="11"/>
  <c r="K47" i="11" s="1"/>
  <c r="J140" i="11"/>
  <c r="K140" i="11" s="1"/>
  <c r="J110" i="11"/>
  <c r="K110" i="11" s="1"/>
  <c r="J263" i="11"/>
  <c r="K263" i="11" s="1"/>
  <c r="J262" i="11"/>
  <c r="K262" i="11" s="1"/>
  <c r="J252" i="11"/>
  <c r="K252" i="11" s="1"/>
  <c r="J244" i="11"/>
  <c r="K244" i="11" s="1"/>
  <c r="J227" i="11"/>
  <c r="K227" i="11" s="1"/>
  <c r="J212" i="11"/>
  <c r="K212" i="11" s="1"/>
  <c r="J203" i="11"/>
  <c r="K203" i="11" s="1"/>
  <c r="J176" i="11"/>
  <c r="K176" i="11" s="1"/>
  <c r="J153" i="11"/>
  <c r="K153" i="11" s="1"/>
  <c r="J65" i="11"/>
  <c r="K65" i="11" s="1"/>
  <c r="J246" i="11"/>
  <c r="K246" i="11" s="1"/>
  <c r="J228" i="11"/>
  <c r="K228" i="11" s="1"/>
  <c r="J220" i="11"/>
  <c r="K220" i="11" s="1"/>
  <c r="J213" i="11"/>
  <c r="K213" i="11" s="1"/>
  <c r="J197" i="11"/>
  <c r="K197" i="11" s="1"/>
  <c r="J194" i="11"/>
  <c r="K194" i="11" s="1"/>
  <c r="J68" i="11"/>
  <c r="K68" i="11" s="1"/>
  <c r="J257" i="11"/>
  <c r="K257" i="11" s="1"/>
  <c r="J260" i="11"/>
  <c r="K260" i="11" s="1"/>
  <c r="J237" i="11"/>
  <c r="K237" i="11" s="1"/>
  <c r="J225" i="11"/>
  <c r="K225" i="11" s="1"/>
  <c r="J210" i="11"/>
  <c r="K210" i="11" s="1"/>
  <c r="J205" i="11"/>
  <c r="K205" i="11" s="1"/>
  <c r="J188" i="11"/>
  <c r="K188" i="11" s="1"/>
  <c r="J159" i="11"/>
  <c r="K159" i="11" s="1"/>
  <c r="J154" i="11"/>
  <c r="K154" i="11" s="1"/>
  <c r="J273" i="11"/>
  <c r="K273" i="11" s="1"/>
  <c r="J253" i="11"/>
  <c r="K253" i="11" s="1"/>
  <c r="J235" i="11"/>
  <c r="K235" i="11" s="1"/>
  <c r="J226" i="11"/>
  <c r="K226" i="11" s="1"/>
  <c r="J218" i="11"/>
  <c r="K218" i="11" s="1"/>
  <c r="J211" i="11"/>
  <c r="K211" i="11" s="1"/>
  <c r="J195" i="11"/>
  <c r="K195" i="11" s="1"/>
  <c r="J196" i="11"/>
  <c r="K196" i="11" s="1"/>
  <c r="J181" i="11"/>
  <c r="K181" i="11" s="1"/>
  <c r="J70" i="11"/>
  <c r="K70" i="11" s="1"/>
  <c r="J62" i="11"/>
  <c r="K62" i="11" s="1"/>
  <c r="J150" i="11"/>
  <c r="J175" i="11"/>
  <c r="K175" i="11" s="1"/>
  <c r="J37" i="11"/>
  <c r="K37" i="11" s="1"/>
  <c r="J170" i="11"/>
  <c r="K170" i="11" s="1"/>
  <c r="J173" i="11"/>
  <c r="K173" i="11" s="1"/>
  <c r="J186" i="11"/>
  <c r="J265" i="11"/>
  <c r="K265" i="11" s="1"/>
  <c r="J27" i="11"/>
  <c r="J6" i="11"/>
  <c r="K6" i="11" s="1"/>
  <c r="J15" i="11"/>
  <c r="J13" i="11"/>
  <c r="J11" i="11"/>
  <c r="J12" i="11"/>
  <c r="J14" i="11"/>
  <c r="J5" i="11"/>
  <c r="J10" i="11"/>
  <c r="J26" i="11"/>
  <c r="K26" i="11" s="1"/>
  <c r="J22" i="11"/>
  <c r="J23" i="11"/>
  <c r="K23" i="11" s="1"/>
  <c r="J9" i="11"/>
  <c r="J16" i="11"/>
  <c r="K16" i="11" s="1"/>
  <c r="C21" i="7"/>
  <c r="D21" i="7" s="1"/>
  <c r="E21" i="7" s="1"/>
  <c r="C37" i="7"/>
  <c r="D37" i="7" s="1"/>
  <c r="E37" i="7" s="1"/>
  <c r="F37" i="7" s="1"/>
  <c r="C38" i="7"/>
  <c r="D38" i="7" s="1"/>
  <c r="E38" i="7" s="1"/>
  <c r="F38" i="7" s="1"/>
  <c r="C27" i="7"/>
  <c r="D27" i="7" s="1"/>
  <c r="E27" i="7" s="1"/>
  <c r="F27" i="7" s="1"/>
  <c r="C34" i="7"/>
  <c r="D34" i="7" s="1"/>
  <c r="E34" i="7" s="1"/>
  <c r="F34" i="7" s="1"/>
  <c r="C33" i="7"/>
  <c r="D33" i="7" s="1"/>
  <c r="E33" i="7" s="1"/>
  <c r="F33" i="7" s="1"/>
  <c r="C30" i="7"/>
  <c r="D30" i="7" s="1"/>
  <c r="E30" i="7" s="1"/>
  <c r="F30" i="7" s="1"/>
  <c r="C36" i="7"/>
  <c r="D36" i="7" s="1"/>
  <c r="E36" i="7" s="1"/>
  <c r="F36" i="7" s="1"/>
  <c r="C29" i="7"/>
  <c r="D29" i="7" s="1"/>
  <c r="E29" i="7" s="1"/>
  <c r="F29" i="7" s="1"/>
  <c r="C35" i="7"/>
  <c r="D35" i="7" s="1"/>
  <c r="E35" i="7" s="1"/>
  <c r="F35" i="7" s="1"/>
  <c r="C28" i="7"/>
  <c r="D28" i="7" s="1"/>
  <c r="E28" i="7" s="1"/>
  <c r="F28" i="7" s="1"/>
  <c r="C31" i="7"/>
  <c r="D31" i="7" s="1"/>
  <c r="E31" i="7" s="1"/>
  <c r="F31" i="7" s="1"/>
  <c r="D3" i="11"/>
  <c r="E3" i="11" s="1"/>
  <c r="M3" i="11" s="1"/>
  <c r="K2" i="9"/>
  <c r="M2" i="9"/>
  <c r="K7" i="11"/>
  <c r="K11" i="11"/>
  <c r="K13" i="11"/>
  <c r="K15" i="11"/>
  <c r="K5" i="11"/>
  <c r="K3" i="11"/>
  <c r="K21" i="11"/>
  <c r="K10" i="11"/>
  <c r="K12" i="11"/>
  <c r="K14" i="11"/>
  <c r="K19" i="11"/>
  <c r="K9" i="11"/>
  <c r="J29" i="11"/>
  <c r="J24" i="11"/>
  <c r="J20" i="11"/>
  <c r="J18" i="11"/>
  <c r="J17" i="11"/>
  <c r="J30" i="11"/>
  <c r="J25" i="11"/>
  <c r="J31" i="11"/>
  <c r="J4" i="11"/>
  <c r="D2" i="11"/>
  <c r="E2" i="11" s="1"/>
  <c r="M2" i="11" s="1"/>
  <c r="C277" i="11"/>
  <c r="D277" i="11" s="1"/>
  <c r="E277" i="11" s="1"/>
  <c r="C283" i="11"/>
  <c r="D283" i="11" s="1"/>
  <c r="E283" i="11" s="1"/>
  <c r="C287" i="11"/>
  <c r="D287" i="11" s="1"/>
  <c r="E287" i="11" s="1"/>
  <c r="C280" i="11"/>
  <c r="D280" i="11" s="1"/>
  <c r="E280" i="11" s="1"/>
  <c r="C284" i="11"/>
  <c r="D284" i="11" s="1"/>
  <c r="E284" i="11" s="1"/>
  <c r="C288" i="11"/>
  <c r="D288" i="11" s="1"/>
  <c r="E288" i="11" s="1"/>
  <c r="K27" i="11"/>
  <c r="K22" i="11"/>
  <c r="J28" i="11"/>
  <c r="K8" i="11"/>
  <c r="C4" i="11"/>
  <c r="D4" i="11" s="1"/>
  <c r="E4" i="11" s="1"/>
  <c r="B4" i="11"/>
  <c r="A5" i="11" s="1"/>
  <c r="C279" i="11"/>
  <c r="D279" i="11" s="1"/>
  <c r="E279" i="11" s="1"/>
  <c r="C285" i="11"/>
  <c r="D285" i="11" s="1"/>
  <c r="E285" i="11" s="1"/>
  <c r="C278" i="11"/>
  <c r="D278" i="11" s="1"/>
  <c r="E278" i="11" s="1"/>
  <c r="C281" i="11"/>
  <c r="D281" i="11" s="1"/>
  <c r="E281" i="11" s="1"/>
  <c r="H2" i="7"/>
  <c r="J2" i="7" s="1"/>
  <c r="I36" i="10"/>
  <c r="W35" i="10"/>
  <c r="L35" i="10" s="1"/>
  <c r="V35" i="10"/>
  <c r="T35" i="10"/>
  <c r="H35" i="10"/>
  <c r="W34" i="10"/>
  <c r="V34" i="10"/>
  <c r="T34" i="10"/>
  <c r="L34" i="10"/>
  <c r="H34" i="10"/>
  <c r="W33" i="10"/>
  <c r="L33" i="10" s="1"/>
  <c r="V33" i="10"/>
  <c r="T33" i="10"/>
  <c r="H33" i="10"/>
  <c r="W32" i="10"/>
  <c r="V32" i="10"/>
  <c r="T32" i="10"/>
  <c r="L32" i="10"/>
  <c r="H32" i="10"/>
  <c r="W31" i="10"/>
  <c r="L31" i="10" s="1"/>
  <c r="V31" i="10"/>
  <c r="T31" i="10"/>
  <c r="H31" i="10"/>
  <c r="AD30" i="10"/>
  <c r="W30" i="10"/>
  <c r="L30" i="10" s="1"/>
  <c r="V30" i="10"/>
  <c r="T30" i="10"/>
  <c r="H30" i="10"/>
  <c r="AD29" i="10"/>
  <c r="W29" i="10"/>
  <c r="L29" i="10" s="1"/>
  <c r="V29" i="10"/>
  <c r="T29" i="10"/>
  <c r="H29" i="10"/>
  <c r="W28" i="10"/>
  <c r="V28" i="10"/>
  <c r="T28" i="10"/>
  <c r="L28" i="10"/>
  <c r="H28" i="10"/>
  <c r="W27" i="10"/>
  <c r="L27" i="10" s="1"/>
  <c r="V27" i="10"/>
  <c r="T27" i="10"/>
  <c r="H27" i="10"/>
  <c r="AD26" i="10"/>
  <c r="W26" i="10"/>
  <c r="L26" i="10" s="1"/>
  <c r="V26" i="10"/>
  <c r="T26" i="10"/>
  <c r="H26" i="10"/>
  <c r="W25" i="10"/>
  <c r="V25" i="10"/>
  <c r="T25" i="10"/>
  <c r="L25" i="10"/>
  <c r="H25" i="10"/>
  <c r="W24" i="10"/>
  <c r="L24" i="10" s="1"/>
  <c r="V24" i="10"/>
  <c r="T24" i="10"/>
  <c r="H24" i="10"/>
  <c r="W23" i="10"/>
  <c r="V23" i="10"/>
  <c r="T23" i="10"/>
  <c r="L23" i="10"/>
  <c r="H23" i="10"/>
  <c r="W22" i="10"/>
  <c r="L22" i="10" s="1"/>
  <c r="V22" i="10"/>
  <c r="T22" i="10"/>
  <c r="H22" i="10"/>
  <c r="W21" i="10"/>
  <c r="V21" i="10"/>
  <c r="T21" i="10"/>
  <c r="L21" i="10"/>
  <c r="H21" i="10"/>
  <c r="W20" i="10"/>
  <c r="L20" i="10" s="1"/>
  <c r="V20" i="10"/>
  <c r="T20" i="10"/>
  <c r="H20" i="10"/>
  <c r="W19" i="10"/>
  <c r="V19" i="10"/>
  <c r="T19" i="10"/>
  <c r="L19" i="10"/>
  <c r="H19" i="10"/>
  <c r="W18" i="10"/>
  <c r="L18" i="10" s="1"/>
  <c r="V18" i="10"/>
  <c r="T18" i="10"/>
  <c r="H18" i="10"/>
  <c r="W17" i="10"/>
  <c r="V17" i="10"/>
  <c r="T17" i="10"/>
  <c r="L17" i="10"/>
  <c r="H17" i="10"/>
  <c r="AD16" i="10"/>
  <c r="W16" i="10"/>
  <c r="V16" i="10"/>
  <c r="T16" i="10"/>
  <c r="L16" i="10"/>
  <c r="H16" i="10"/>
  <c r="AD15" i="10"/>
  <c r="W15" i="10"/>
  <c r="V15" i="10"/>
  <c r="T15" i="10"/>
  <c r="L15" i="10"/>
  <c r="H15" i="10"/>
  <c r="W14" i="10"/>
  <c r="L14" i="10" s="1"/>
  <c r="V14" i="10"/>
  <c r="T14" i="10"/>
  <c r="H14" i="10"/>
  <c r="AD13" i="10"/>
  <c r="W13" i="10"/>
  <c r="L13" i="10" s="1"/>
  <c r="V13" i="10"/>
  <c r="T13" i="10"/>
  <c r="H13" i="10"/>
  <c r="AD12" i="10"/>
  <c r="W12" i="10"/>
  <c r="L12" i="10" s="1"/>
  <c r="V12" i="10"/>
  <c r="T12" i="10"/>
  <c r="H12" i="10"/>
  <c r="AD11" i="10"/>
  <c r="W11" i="10"/>
  <c r="L11" i="10" s="1"/>
  <c r="V11" i="10"/>
  <c r="T11" i="10"/>
  <c r="H11" i="10"/>
  <c r="W10" i="10"/>
  <c r="V10" i="10"/>
  <c r="T10" i="10"/>
  <c r="L10" i="10"/>
  <c r="H10" i="10"/>
  <c r="W9" i="10"/>
  <c r="L9" i="10" s="1"/>
  <c r="V9" i="10"/>
  <c r="T9" i="10"/>
  <c r="H9" i="10"/>
  <c r="AD8" i="10"/>
  <c r="AD10" i="10" s="1"/>
  <c r="W8" i="10"/>
  <c r="L8" i="10" s="1"/>
  <c r="V8" i="10"/>
  <c r="T8" i="10"/>
  <c r="H8" i="10"/>
  <c r="W7" i="10"/>
  <c r="V7" i="10"/>
  <c r="T7" i="10"/>
  <c r="L7" i="10"/>
  <c r="H7" i="10"/>
  <c r="W6" i="10"/>
  <c r="L6" i="10" s="1"/>
  <c r="V6" i="10"/>
  <c r="T6" i="10"/>
  <c r="H6" i="10"/>
  <c r="AD5" i="10"/>
  <c r="F31" i="10" s="1"/>
  <c r="W5" i="10"/>
  <c r="L5" i="10" s="1"/>
  <c r="V5" i="10"/>
  <c r="T5" i="10"/>
  <c r="H5" i="10"/>
  <c r="W4" i="10"/>
  <c r="L4" i="10" s="1"/>
  <c r="V4" i="10"/>
  <c r="T4" i="10"/>
  <c r="H4" i="10"/>
  <c r="F4" i="10"/>
  <c r="W3" i="10"/>
  <c r="L3" i="10" s="1"/>
  <c r="V3" i="10"/>
  <c r="T3" i="10"/>
  <c r="H3" i="10"/>
  <c r="F3" i="10"/>
  <c r="W2" i="10"/>
  <c r="W37" i="10" s="1"/>
  <c r="V2" i="10"/>
  <c r="T2" i="10"/>
  <c r="H2" i="10"/>
  <c r="F2" i="10"/>
  <c r="W123" i="9" l="1"/>
  <c r="W126" i="9" s="1"/>
  <c r="W127" i="9" s="1"/>
  <c r="W128" i="9" s="1"/>
  <c r="W129" i="9" s="1"/>
  <c r="W130" i="9" s="1"/>
  <c r="W131" i="9" s="1"/>
  <c r="W132" i="9" s="1"/>
  <c r="W133" i="9" s="1"/>
  <c r="W134" i="9" s="1"/>
  <c r="W135" i="9" s="1"/>
  <c r="W136" i="9" s="1"/>
  <c r="W137" i="9" s="1"/>
  <c r="W138" i="9" s="1"/>
  <c r="W139" i="9" s="1"/>
  <c r="W140" i="9" s="1"/>
  <c r="W141" i="9" s="1"/>
  <c r="W142" i="9" s="1"/>
  <c r="W143" i="9" s="1"/>
  <c r="W144" i="9" s="1"/>
  <c r="W145" i="9" s="1"/>
  <c r="W146" i="9" s="1"/>
  <c r="W147" i="9" s="1"/>
  <c r="W148" i="9" s="1"/>
  <c r="W149" i="9" s="1"/>
  <c r="W150" i="9" s="1"/>
  <c r="W151" i="9" s="1"/>
  <c r="W152" i="9" s="1"/>
  <c r="W153" i="9" s="1"/>
  <c r="W154" i="9" s="1"/>
  <c r="W155" i="9" s="1"/>
  <c r="W156" i="9" s="1"/>
  <c r="W157" i="9" s="1"/>
  <c r="W158" i="9" s="1"/>
  <c r="C4" i="9"/>
  <c r="D4" i="9" s="1"/>
  <c r="E4" i="9" s="1"/>
  <c r="M4" i="9" s="1"/>
  <c r="A5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M3" i="9"/>
  <c r="P2" i="9"/>
  <c r="N2" i="9"/>
  <c r="O2" i="9" s="1"/>
  <c r="P7" i="8"/>
  <c r="Q7" i="8" s="1"/>
  <c r="Q8" i="8" s="1"/>
  <c r="Q9" i="8" s="1"/>
  <c r="Q10" i="8" s="1"/>
  <c r="Q11" i="8" s="1"/>
  <c r="N7" i="8"/>
  <c r="O7" i="8" s="1"/>
  <c r="AB11" i="8"/>
  <c r="Z12" i="8"/>
  <c r="AA12" i="8" s="1"/>
  <c r="J9" i="8"/>
  <c r="B12" i="8"/>
  <c r="A13" i="8" s="1"/>
  <c r="C12" i="8"/>
  <c r="D12" i="8" s="1"/>
  <c r="E12" i="8" s="1"/>
  <c r="V10" i="8"/>
  <c r="H10" i="8" s="1"/>
  <c r="U10" i="8"/>
  <c r="G10" i="8" s="1"/>
  <c r="AD31" i="10"/>
  <c r="AB4" i="7"/>
  <c r="U4" i="7" s="1"/>
  <c r="G4" i="7" s="1"/>
  <c r="Z6" i="7"/>
  <c r="AA6" i="7" s="1"/>
  <c r="V3" i="7"/>
  <c r="H3" i="7" s="1"/>
  <c r="U3" i="7"/>
  <c r="G3" i="7" s="1"/>
  <c r="V4" i="7"/>
  <c r="H4" i="7" s="1"/>
  <c r="K186" i="11"/>
  <c r="K150" i="11"/>
  <c r="K172" i="11"/>
  <c r="F21" i="7"/>
  <c r="P8" i="7" s="1"/>
  <c r="E39" i="7"/>
  <c r="F39" i="7" s="1"/>
  <c r="Q2" i="9"/>
  <c r="E289" i="11"/>
  <c r="M4" i="11"/>
  <c r="K4" i="11"/>
  <c r="K25" i="11"/>
  <c r="K30" i="11"/>
  <c r="K18" i="11"/>
  <c r="K29" i="11"/>
  <c r="B5" i="11"/>
  <c r="A6" i="11" s="1"/>
  <c r="C5" i="11"/>
  <c r="D5" i="11" s="1"/>
  <c r="E5" i="11" s="1"/>
  <c r="M5" i="11" s="1"/>
  <c r="K28" i="11"/>
  <c r="P2" i="11"/>
  <c r="Q2" i="11" s="1"/>
  <c r="N2" i="11"/>
  <c r="O2" i="11" s="1"/>
  <c r="K31" i="11"/>
  <c r="K17" i="11"/>
  <c r="K20" i="11"/>
  <c r="K24" i="11"/>
  <c r="P3" i="11"/>
  <c r="N3" i="11"/>
  <c r="O3" i="11" s="1"/>
  <c r="K2" i="7"/>
  <c r="E2" i="7"/>
  <c r="M2" i="7" s="1"/>
  <c r="P2" i="7" s="1"/>
  <c r="A3" i="7"/>
  <c r="F5" i="10"/>
  <c r="L2" i="10"/>
  <c r="B2" i="10" s="1"/>
  <c r="A3" i="10" s="1"/>
  <c r="AD17" i="10"/>
  <c r="AD14" i="10"/>
  <c r="C3" i="10"/>
  <c r="B3" i="10"/>
  <c r="A4" i="10" s="1"/>
  <c r="I2" i="10"/>
  <c r="I3" i="10"/>
  <c r="I4" i="10"/>
  <c r="I5" i="10"/>
  <c r="I9" i="10"/>
  <c r="I27" i="10"/>
  <c r="I29" i="10"/>
  <c r="I31" i="10"/>
  <c r="I35" i="10"/>
  <c r="G35" i="10"/>
  <c r="I34" i="10"/>
  <c r="G34" i="10"/>
  <c r="I33" i="10"/>
  <c r="G33" i="10"/>
  <c r="I32" i="10"/>
  <c r="G32" i="10"/>
  <c r="I30" i="10"/>
  <c r="G30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6" i="10"/>
  <c r="G16" i="10"/>
  <c r="I14" i="10"/>
  <c r="G14" i="10"/>
  <c r="I12" i="10"/>
  <c r="G12" i="10"/>
  <c r="G10" i="10"/>
  <c r="G9" i="10"/>
  <c r="G5" i="10"/>
  <c r="G4" i="10"/>
  <c r="J4" i="10" s="1"/>
  <c r="G3" i="10"/>
  <c r="G2" i="10"/>
  <c r="J2" i="10" s="1"/>
  <c r="G31" i="10"/>
  <c r="J31" i="10" s="1"/>
  <c r="G29" i="10"/>
  <c r="G28" i="10"/>
  <c r="G27" i="10"/>
  <c r="G17" i="10"/>
  <c r="G15" i="10"/>
  <c r="I13" i="10"/>
  <c r="G13" i="10"/>
  <c r="I11" i="10"/>
  <c r="G11" i="10"/>
  <c r="I8" i="10"/>
  <c r="G8" i="10"/>
  <c r="I7" i="10"/>
  <c r="G7" i="10"/>
  <c r="I6" i="10"/>
  <c r="G6" i="10"/>
  <c r="I10" i="10"/>
  <c r="I15" i="10"/>
  <c r="I17" i="10"/>
  <c r="I28" i="10"/>
  <c r="F9" i="10"/>
  <c r="F10" i="10"/>
  <c r="F12" i="10"/>
  <c r="F14" i="10"/>
  <c r="F16" i="10"/>
  <c r="F18" i="10"/>
  <c r="F19" i="10"/>
  <c r="F20" i="10"/>
  <c r="F21" i="10"/>
  <c r="F22" i="10"/>
  <c r="F23" i="10"/>
  <c r="F24" i="10"/>
  <c r="F25" i="10"/>
  <c r="F26" i="10"/>
  <c r="F30" i="10"/>
  <c r="F32" i="10"/>
  <c r="F33" i="10"/>
  <c r="F34" i="10"/>
  <c r="F35" i="10"/>
  <c r="C2" i="10"/>
  <c r="F6" i="10"/>
  <c r="F7" i="10"/>
  <c r="F8" i="10"/>
  <c r="F11" i="10"/>
  <c r="F13" i="10"/>
  <c r="F15" i="10"/>
  <c r="F17" i="10"/>
  <c r="F27" i="10"/>
  <c r="F28" i="10"/>
  <c r="F29" i="10"/>
  <c r="J10" i="8" l="1"/>
  <c r="B5" i="9"/>
  <c r="A6" i="9" s="1"/>
  <c r="N4" i="9"/>
  <c r="O4" i="9" s="1"/>
  <c r="P4" i="9"/>
  <c r="N3" i="9"/>
  <c r="O3" i="9" s="1"/>
  <c r="P3" i="9"/>
  <c r="Q3" i="9" s="1"/>
  <c r="K10" i="8"/>
  <c r="M10" i="8"/>
  <c r="N10" i="8" s="1"/>
  <c r="O10" i="8" s="1"/>
  <c r="C13" i="8"/>
  <c r="D13" i="8" s="1"/>
  <c r="E13" i="8" s="1"/>
  <c r="B13" i="8"/>
  <c r="A14" i="8" s="1"/>
  <c r="Z13" i="8"/>
  <c r="AA13" i="8" s="1"/>
  <c r="AB12" i="8"/>
  <c r="M9" i="8"/>
  <c r="N9" i="8" s="1"/>
  <c r="O9" i="8" s="1"/>
  <c r="K9" i="8"/>
  <c r="V11" i="8"/>
  <c r="H11" i="8" s="1"/>
  <c r="U11" i="8"/>
  <c r="G11" i="8" s="1"/>
  <c r="C50" i="10"/>
  <c r="D50" i="10" s="1"/>
  <c r="E50" i="10" s="1"/>
  <c r="C39" i="10"/>
  <c r="D39" i="10" s="1"/>
  <c r="E39" i="10" s="1"/>
  <c r="C48" i="10"/>
  <c r="D48" i="10" s="1"/>
  <c r="E48" i="10" s="1"/>
  <c r="D2" i="10"/>
  <c r="E2" i="10" s="1"/>
  <c r="C42" i="10"/>
  <c r="D42" i="10" s="1"/>
  <c r="E42" i="10" s="1"/>
  <c r="AB5" i="7"/>
  <c r="V5" i="7" s="1"/>
  <c r="H5" i="7" s="1"/>
  <c r="J4" i="7"/>
  <c r="K4" i="7" s="1"/>
  <c r="J3" i="7"/>
  <c r="K3" i="7" s="1"/>
  <c r="Z7" i="7"/>
  <c r="AA7" i="7" s="1"/>
  <c r="AB6" i="7"/>
  <c r="C41" i="10"/>
  <c r="D41" i="10" s="1"/>
  <c r="E41" i="10" s="1"/>
  <c r="C49" i="10"/>
  <c r="D49" i="10" s="1"/>
  <c r="E49" i="10" s="1"/>
  <c r="C46" i="10"/>
  <c r="D46" i="10" s="1"/>
  <c r="E46" i="10" s="1"/>
  <c r="D3" i="10"/>
  <c r="E3" i="10" s="1"/>
  <c r="C47" i="10"/>
  <c r="D47" i="10" s="1"/>
  <c r="E47" i="10" s="1"/>
  <c r="C45" i="10"/>
  <c r="D45" i="10" s="1"/>
  <c r="E45" i="10" s="1"/>
  <c r="C40" i="10"/>
  <c r="D40" i="10" s="1"/>
  <c r="E40" i="10" s="1"/>
  <c r="C43" i="10"/>
  <c r="D43" i="10" s="1"/>
  <c r="E43" i="10" s="1"/>
  <c r="H39" i="7"/>
  <c r="G39" i="7"/>
  <c r="Q3" i="11"/>
  <c r="B6" i="11"/>
  <c r="A7" i="11" s="1"/>
  <c r="C6" i="11"/>
  <c r="D6" i="11" s="1"/>
  <c r="E6" i="11" s="1"/>
  <c r="M6" i="11" s="1"/>
  <c r="P4" i="11"/>
  <c r="N4" i="11"/>
  <c r="O4" i="11" s="1"/>
  <c r="P5" i="11"/>
  <c r="N5" i="11"/>
  <c r="O5" i="11" s="1"/>
  <c r="H289" i="11"/>
  <c r="F289" i="11"/>
  <c r="G289" i="11"/>
  <c r="Q2" i="7"/>
  <c r="N2" i="7"/>
  <c r="O2" i="7" s="1"/>
  <c r="C3" i="7"/>
  <c r="D3" i="7" s="1"/>
  <c r="E3" i="7" s="1"/>
  <c r="B3" i="7"/>
  <c r="A4" i="7" s="1"/>
  <c r="J10" i="10"/>
  <c r="J23" i="10"/>
  <c r="J30" i="10"/>
  <c r="J35" i="10"/>
  <c r="J33" i="10"/>
  <c r="J29" i="10"/>
  <c r="K29" i="10" s="1"/>
  <c r="J27" i="10"/>
  <c r="K27" i="10" s="1"/>
  <c r="J25" i="10"/>
  <c r="K25" i="10" s="1"/>
  <c r="J21" i="10"/>
  <c r="K21" i="10" s="1"/>
  <c r="J19" i="10"/>
  <c r="K19" i="10" s="1"/>
  <c r="J16" i="10"/>
  <c r="K16" i="10" s="1"/>
  <c r="J15" i="10"/>
  <c r="K15" i="10" s="1"/>
  <c r="J12" i="10"/>
  <c r="K12" i="10" s="1"/>
  <c r="J11" i="10"/>
  <c r="K11" i="10" s="1"/>
  <c r="J9" i="10"/>
  <c r="J7" i="10"/>
  <c r="K7" i="10" s="1"/>
  <c r="J5" i="10"/>
  <c r="K5" i="10" s="1"/>
  <c r="J3" i="10"/>
  <c r="M2" i="10"/>
  <c r="K2" i="10"/>
  <c r="K4" i="10"/>
  <c r="K35" i="10"/>
  <c r="K30" i="10"/>
  <c r="K23" i="10"/>
  <c r="C4" i="10"/>
  <c r="D4" i="10" s="1"/>
  <c r="E4" i="10" s="1"/>
  <c r="M4" i="10" s="1"/>
  <c r="B4" i="10"/>
  <c r="A5" i="10" s="1"/>
  <c r="K33" i="10"/>
  <c r="K9" i="10"/>
  <c r="E51" i="10"/>
  <c r="K31" i="10"/>
  <c r="J28" i="10"/>
  <c r="J17" i="10"/>
  <c r="J13" i="10"/>
  <c r="J8" i="10"/>
  <c r="J6" i="10"/>
  <c r="J34" i="10"/>
  <c r="J32" i="10"/>
  <c r="J26" i="10"/>
  <c r="J24" i="10"/>
  <c r="J22" i="10"/>
  <c r="J20" i="10"/>
  <c r="J18" i="10"/>
  <c r="J14" i="10"/>
  <c r="K10" i="10"/>
  <c r="C5" i="9" l="1"/>
  <c r="D5" i="9" s="1"/>
  <c r="E5" i="9" s="1"/>
  <c r="M5" i="9" s="1"/>
  <c r="N5" i="9" s="1"/>
  <c r="O5" i="9" s="1"/>
  <c r="Q4" i="9"/>
  <c r="B6" i="9"/>
  <c r="A7" i="9" s="1"/>
  <c r="J11" i="8"/>
  <c r="V12" i="8"/>
  <c r="H12" i="8" s="1"/>
  <c r="U12" i="8"/>
  <c r="G12" i="8" s="1"/>
  <c r="B14" i="8"/>
  <c r="A15" i="8" s="1"/>
  <c r="C14" i="8"/>
  <c r="D14" i="8" s="1"/>
  <c r="E14" i="8" s="1"/>
  <c r="AB13" i="8"/>
  <c r="Z14" i="8"/>
  <c r="AA14" i="8" s="1"/>
  <c r="M3" i="7"/>
  <c r="N3" i="7" s="1"/>
  <c r="O3" i="7" s="1"/>
  <c r="M3" i="10"/>
  <c r="U5" i="7"/>
  <c r="G5" i="7" s="1"/>
  <c r="J5" i="7" s="1"/>
  <c r="K5" i="7" s="1"/>
  <c r="V6" i="7"/>
  <c r="H6" i="7" s="1"/>
  <c r="U6" i="7"/>
  <c r="G6" i="7" s="1"/>
  <c r="Z8" i="7"/>
  <c r="AA8" i="7" s="1"/>
  <c r="AB7" i="7"/>
  <c r="Q4" i="11"/>
  <c r="Q5" i="11" s="1"/>
  <c r="C7" i="11"/>
  <c r="D7" i="11" s="1"/>
  <c r="E7" i="11" s="1"/>
  <c r="B7" i="11"/>
  <c r="A8" i="11" s="1"/>
  <c r="P6" i="11"/>
  <c r="Q6" i="11" s="1"/>
  <c r="N6" i="11"/>
  <c r="O6" i="11" s="1"/>
  <c r="B4" i="7"/>
  <c r="A5" i="7" s="1"/>
  <c r="C4" i="7"/>
  <c r="D4" i="7" s="1"/>
  <c r="E4" i="7" s="1"/>
  <c r="M4" i="7" s="1"/>
  <c r="P3" i="7"/>
  <c r="Q3" i="7" s="1"/>
  <c r="K3" i="10"/>
  <c r="P4" i="10"/>
  <c r="N4" i="10"/>
  <c r="O4" i="10" s="1"/>
  <c r="K22" i="10"/>
  <c r="K26" i="10"/>
  <c r="K8" i="10"/>
  <c r="K14" i="10"/>
  <c r="K20" i="10"/>
  <c r="K24" i="10"/>
  <c r="K32" i="10"/>
  <c r="K6" i="10"/>
  <c r="K13" i="10"/>
  <c r="K28" i="10"/>
  <c r="K18" i="10"/>
  <c r="K34" i="10"/>
  <c r="K17" i="10"/>
  <c r="H51" i="10"/>
  <c r="F51" i="10"/>
  <c r="G51" i="10"/>
  <c r="C5" i="10"/>
  <c r="D5" i="10" s="1"/>
  <c r="E5" i="10" s="1"/>
  <c r="B5" i="10"/>
  <c r="A6" i="10" s="1"/>
  <c r="P3" i="10"/>
  <c r="N3" i="10"/>
  <c r="O3" i="10" s="1"/>
  <c r="P2" i="10"/>
  <c r="Q2" i="10" s="1"/>
  <c r="N2" i="10"/>
  <c r="O2" i="10" s="1"/>
  <c r="P5" i="9" l="1"/>
  <c r="J12" i="8"/>
  <c r="Q5" i="9"/>
  <c r="C6" i="9"/>
  <c r="D6" i="9" s="1"/>
  <c r="E6" i="9" s="1"/>
  <c r="M6" i="9" s="1"/>
  <c r="N6" i="9" s="1"/>
  <c r="O6" i="9" s="1"/>
  <c r="B7" i="9"/>
  <c r="A8" i="9" s="1"/>
  <c r="Z15" i="8"/>
  <c r="AA15" i="8" s="1"/>
  <c r="AB14" i="8"/>
  <c r="M12" i="8"/>
  <c r="K12" i="8"/>
  <c r="V13" i="8"/>
  <c r="H13" i="8" s="1"/>
  <c r="U13" i="8"/>
  <c r="G13" i="8" s="1"/>
  <c r="C15" i="8"/>
  <c r="D15" i="8" s="1"/>
  <c r="E15" i="8" s="1"/>
  <c r="B15" i="8"/>
  <c r="A16" i="8" s="1"/>
  <c r="K11" i="8"/>
  <c r="M11" i="8"/>
  <c r="N11" i="8" s="1"/>
  <c r="O11" i="8" s="1"/>
  <c r="J6" i="7"/>
  <c r="K6" i="7" s="1"/>
  <c r="V7" i="7"/>
  <c r="H7" i="7" s="1"/>
  <c r="U7" i="7"/>
  <c r="G7" i="7" s="1"/>
  <c r="Z9" i="7"/>
  <c r="AA9" i="7" s="1"/>
  <c r="AB8" i="7"/>
  <c r="N280" i="11"/>
  <c r="M7" i="11"/>
  <c r="B8" i="11"/>
  <c r="A9" i="11" s="1"/>
  <c r="C8" i="11"/>
  <c r="D8" i="11" s="1"/>
  <c r="E8" i="11" s="1"/>
  <c r="M8" i="11" s="1"/>
  <c r="P4" i="7"/>
  <c r="Q4" i="7" s="1"/>
  <c r="N4" i="7"/>
  <c r="O4" i="7" s="1"/>
  <c r="C5" i="7"/>
  <c r="D5" i="7" s="1"/>
  <c r="E5" i="7" s="1"/>
  <c r="M5" i="7" s="1"/>
  <c r="B5" i="7"/>
  <c r="A6" i="7" s="1"/>
  <c r="Q3" i="10"/>
  <c r="Q4" i="10" s="1"/>
  <c r="N42" i="10"/>
  <c r="M5" i="10"/>
  <c r="B6" i="10"/>
  <c r="A7" i="10" s="1"/>
  <c r="C6" i="10"/>
  <c r="D6" i="10" s="1"/>
  <c r="E6" i="10" s="1"/>
  <c r="M6" i="10" s="1"/>
  <c r="C7" i="9" l="1"/>
  <c r="D7" i="9" s="1"/>
  <c r="E7" i="9" s="1"/>
  <c r="M7" i="9" s="1"/>
  <c r="P7" i="9" s="1"/>
  <c r="Q7" i="9" s="1"/>
  <c r="P6" i="9"/>
  <c r="Q6" i="9" s="1"/>
  <c r="N7" i="9"/>
  <c r="O7" i="9" s="1"/>
  <c r="B8" i="9"/>
  <c r="A9" i="9" s="1"/>
  <c r="AB15" i="8"/>
  <c r="Z16" i="8"/>
  <c r="AA16" i="8" s="1"/>
  <c r="B16" i="8"/>
  <c r="A17" i="8" s="1"/>
  <c r="C16" i="8"/>
  <c r="D16" i="8" s="1"/>
  <c r="E16" i="8" s="1"/>
  <c r="J13" i="8"/>
  <c r="V14" i="8"/>
  <c r="H14" i="8" s="1"/>
  <c r="U14" i="8"/>
  <c r="G14" i="8" s="1"/>
  <c r="N12" i="8"/>
  <c r="O12" i="8" s="1"/>
  <c r="P12" i="8"/>
  <c r="Q12" i="8" s="1"/>
  <c r="J7" i="7"/>
  <c r="K7" i="7" s="1"/>
  <c r="V8" i="7"/>
  <c r="H8" i="7" s="1"/>
  <c r="U8" i="7"/>
  <c r="G8" i="7" s="1"/>
  <c r="Z10" i="7"/>
  <c r="AA10" i="7" s="1"/>
  <c r="AB9" i="7"/>
  <c r="P8" i="11"/>
  <c r="N8" i="11"/>
  <c r="O8" i="11" s="1"/>
  <c r="P7" i="11"/>
  <c r="Q7" i="11" s="1"/>
  <c r="Q8" i="11" s="1"/>
  <c r="N7" i="11"/>
  <c r="O7" i="11" s="1"/>
  <c r="B9" i="11"/>
  <c r="A10" i="11" s="1"/>
  <c r="C9" i="11"/>
  <c r="D9" i="11" s="1"/>
  <c r="E9" i="11" s="1"/>
  <c r="M9" i="11" s="1"/>
  <c r="B6" i="7"/>
  <c r="A7" i="7" s="1"/>
  <c r="C6" i="7"/>
  <c r="D6" i="7" s="1"/>
  <c r="E6" i="7" s="1"/>
  <c r="M6" i="7" s="1"/>
  <c r="P5" i="7"/>
  <c r="Q5" i="7" s="1"/>
  <c r="N5" i="7"/>
  <c r="O5" i="7" s="1"/>
  <c r="B7" i="10"/>
  <c r="A8" i="10" s="1"/>
  <c r="C7" i="10"/>
  <c r="D7" i="10" s="1"/>
  <c r="E7" i="10" s="1"/>
  <c r="M7" i="10" s="1"/>
  <c r="P5" i="10"/>
  <c r="Q5" i="10" s="1"/>
  <c r="N5" i="10"/>
  <c r="O5" i="10" s="1"/>
  <c r="P6" i="10"/>
  <c r="N6" i="10"/>
  <c r="O6" i="10" s="1"/>
  <c r="C8" i="9" l="1"/>
  <c r="D8" i="9" s="1"/>
  <c r="E8" i="9" s="1"/>
  <c r="M8" i="9" s="1"/>
  <c r="P8" i="9" s="1"/>
  <c r="Q8" i="9" s="1"/>
  <c r="J14" i="8"/>
  <c r="N8" i="9"/>
  <c r="O8" i="9" s="1"/>
  <c r="B9" i="9"/>
  <c r="A10" i="9" s="1"/>
  <c r="M14" i="8"/>
  <c r="K14" i="8"/>
  <c r="C17" i="8"/>
  <c r="D17" i="8" s="1"/>
  <c r="E17" i="8" s="1"/>
  <c r="B17" i="8"/>
  <c r="Z17" i="8"/>
  <c r="AA17" i="8" s="1"/>
  <c r="AB17" i="8" s="1"/>
  <c r="AB16" i="8"/>
  <c r="K13" i="8"/>
  <c r="M13" i="8"/>
  <c r="V15" i="8"/>
  <c r="H15" i="8" s="1"/>
  <c r="U15" i="8"/>
  <c r="G15" i="8" s="1"/>
  <c r="J8" i="7"/>
  <c r="K8" i="7" s="1"/>
  <c r="V9" i="7"/>
  <c r="H9" i="7" s="1"/>
  <c r="U9" i="7"/>
  <c r="G9" i="7" s="1"/>
  <c r="Z11" i="7"/>
  <c r="AA11" i="7" s="1"/>
  <c r="AB10" i="7"/>
  <c r="C10" i="11"/>
  <c r="D10" i="11" s="1"/>
  <c r="E10" i="11" s="1"/>
  <c r="M10" i="11" s="1"/>
  <c r="B10" i="11"/>
  <c r="A11" i="11" s="1"/>
  <c r="P9" i="11"/>
  <c r="Q9" i="11" s="1"/>
  <c r="N9" i="11"/>
  <c r="O9" i="11" s="1"/>
  <c r="P6" i="7"/>
  <c r="Q6" i="7" s="1"/>
  <c r="N6" i="7"/>
  <c r="O6" i="7" s="1"/>
  <c r="C7" i="7"/>
  <c r="D7" i="7" s="1"/>
  <c r="E7" i="7" s="1"/>
  <c r="B7" i="7"/>
  <c r="A8" i="7" s="1"/>
  <c r="Q6" i="10"/>
  <c r="B8" i="10"/>
  <c r="A9" i="10" s="1"/>
  <c r="C8" i="10"/>
  <c r="D8" i="10" s="1"/>
  <c r="E8" i="10" s="1"/>
  <c r="M8" i="10" s="1"/>
  <c r="P7" i="10"/>
  <c r="N7" i="10"/>
  <c r="O7" i="10" s="1"/>
  <c r="J15" i="8" l="1"/>
  <c r="C9" i="9"/>
  <c r="D9" i="9" s="1"/>
  <c r="E9" i="9" s="1"/>
  <c r="M9" i="9" s="1"/>
  <c r="N9" i="9" s="1"/>
  <c r="O9" i="9" s="1"/>
  <c r="B10" i="9"/>
  <c r="A11" i="9" s="1"/>
  <c r="K15" i="8"/>
  <c r="M15" i="8"/>
  <c r="V16" i="8"/>
  <c r="H16" i="8" s="1"/>
  <c r="U16" i="8"/>
  <c r="G16" i="8" s="1"/>
  <c r="V17" i="8"/>
  <c r="U17" i="8"/>
  <c r="G17" i="8" s="1"/>
  <c r="N14" i="8"/>
  <c r="O14" i="8" s="1"/>
  <c r="P14" i="8"/>
  <c r="P13" i="8"/>
  <c r="Q13" i="8" s="1"/>
  <c r="Q14" i="8" s="1"/>
  <c r="N13" i="8"/>
  <c r="O13" i="8" s="1"/>
  <c r="J9" i="7"/>
  <c r="K9" i="7" s="1"/>
  <c r="V10" i="7"/>
  <c r="H10" i="7" s="1"/>
  <c r="U10" i="7"/>
  <c r="G10" i="7" s="1"/>
  <c r="Z12" i="7"/>
  <c r="AA12" i="7" s="1"/>
  <c r="AB11" i="7"/>
  <c r="N10" i="11"/>
  <c r="O10" i="11" s="1"/>
  <c r="P10" i="11"/>
  <c r="Q10" i="11" s="1"/>
  <c r="C11" i="11"/>
  <c r="D11" i="11" s="1"/>
  <c r="E11" i="11" s="1"/>
  <c r="M11" i="11" s="1"/>
  <c r="B11" i="11"/>
  <c r="A12" i="11" s="1"/>
  <c r="C8" i="7"/>
  <c r="D8" i="7" s="1"/>
  <c r="E8" i="7" s="1"/>
  <c r="M8" i="7" s="1"/>
  <c r="B8" i="7"/>
  <c r="A9" i="7" s="1"/>
  <c r="M7" i="7"/>
  <c r="P8" i="10"/>
  <c r="N8" i="10"/>
  <c r="O8" i="10" s="1"/>
  <c r="Q7" i="10"/>
  <c r="C9" i="10"/>
  <c r="D9" i="10" s="1"/>
  <c r="E9" i="10" s="1"/>
  <c r="M9" i="10" s="1"/>
  <c r="B9" i="10"/>
  <c r="A10" i="10" s="1"/>
  <c r="D44" i="2"/>
  <c r="D40" i="2"/>
  <c r="C10" i="9" l="1"/>
  <c r="D10" i="9" s="1"/>
  <c r="E10" i="9" s="1"/>
  <c r="M10" i="9" s="1"/>
  <c r="P10" i="9" s="1"/>
  <c r="Q10" i="9" s="1"/>
  <c r="P9" i="9"/>
  <c r="Q9" i="9" s="1"/>
  <c r="N10" i="9"/>
  <c r="O10" i="9" s="1"/>
  <c r="B11" i="9"/>
  <c r="A12" i="9" s="1"/>
  <c r="J16" i="8"/>
  <c r="P15" i="8"/>
  <c r="N15" i="8"/>
  <c r="O15" i="8" s="1"/>
  <c r="Q15" i="8"/>
  <c r="H17" i="8"/>
  <c r="J17" i="8" s="1"/>
  <c r="V19" i="8"/>
  <c r="J10" i="7"/>
  <c r="K10" i="7" s="1"/>
  <c r="V11" i="7"/>
  <c r="H11" i="7" s="1"/>
  <c r="U11" i="7"/>
  <c r="G11" i="7" s="1"/>
  <c r="Z13" i="7"/>
  <c r="AA13" i="7" s="1"/>
  <c r="AB12" i="7"/>
  <c r="C12" i="11"/>
  <c r="D12" i="11" s="1"/>
  <c r="E12" i="11" s="1"/>
  <c r="M12" i="11" s="1"/>
  <c r="B12" i="11"/>
  <c r="A13" i="11" s="1"/>
  <c r="P11" i="11"/>
  <c r="Q11" i="11" s="1"/>
  <c r="N11" i="11"/>
  <c r="O11" i="11" s="1"/>
  <c r="N8" i="7"/>
  <c r="O8" i="7" s="1"/>
  <c r="P7" i="7"/>
  <c r="Q7" i="7" s="1"/>
  <c r="N7" i="7"/>
  <c r="O7" i="7" s="1"/>
  <c r="C9" i="7"/>
  <c r="D9" i="7" s="1"/>
  <c r="E9" i="7" s="1"/>
  <c r="M9" i="7" s="1"/>
  <c r="B9" i="7"/>
  <c r="A10" i="7" s="1"/>
  <c r="Q8" i="10"/>
  <c r="P9" i="10"/>
  <c r="N9" i="10"/>
  <c r="O9" i="10" s="1"/>
  <c r="C10" i="10"/>
  <c r="D10" i="10" s="1"/>
  <c r="E10" i="10" s="1"/>
  <c r="M10" i="10" s="1"/>
  <c r="B10" i="10"/>
  <c r="A11" i="10" s="1"/>
  <c r="D36" i="2"/>
  <c r="D30" i="2"/>
  <c r="J206" i="5"/>
  <c r="F206" i="5"/>
  <c r="J202" i="5"/>
  <c r="F202" i="5"/>
  <c r="I202" i="5"/>
  <c r="I203" i="5"/>
  <c r="I204" i="5"/>
  <c r="E205" i="5"/>
  <c r="E204" i="5"/>
  <c r="E203" i="5"/>
  <c r="E202" i="5"/>
  <c r="C11" i="9" l="1"/>
  <c r="D11" i="9" s="1"/>
  <c r="E11" i="9" s="1"/>
  <c r="M11" i="9" s="1"/>
  <c r="N11" i="9" s="1"/>
  <c r="O11" i="9" s="1"/>
  <c r="V20" i="8"/>
  <c r="X19" i="8"/>
  <c r="B12" i="9"/>
  <c r="A13" i="9" s="1"/>
  <c r="B13" i="9" s="1"/>
  <c r="K17" i="8"/>
  <c r="M17" i="8"/>
  <c r="M16" i="8"/>
  <c r="K16" i="8"/>
  <c r="J11" i="7"/>
  <c r="K11" i="7" s="1"/>
  <c r="V12" i="7"/>
  <c r="H12" i="7" s="1"/>
  <c r="U12" i="7"/>
  <c r="G12" i="7" s="1"/>
  <c r="Z14" i="7"/>
  <c r="AA14" i="7" s="1"/>
  <c r="AB13" i="7"/>
  <c r="Q8" i="7"/>
  <c r="C13" i="11"/>
  <c r="D13" i="11" s="1"/>
  <c r="E13" i="11" s="1"/>
  <c r="M13" i="11" s="1"/>
  <c r="B13" i="11"/>
  <c r="A14" i="11" s="1"/>
  <c r="N12" i="11"/>
  <c r="O12" i="11" s="1"/>
  <c r="P12" i="11"/>
  <c r="Q12" i="11" s="1"/>
  <c r="N9" i="7"/>
  <c r="O9" i="7" s="1"/>
  <c r="B10" i="7"/>
  <c r="A11" i="7" s="1"/>
  <c r="C10" i="7"/>
  <c r="D10" i="7" s="1"/>
  <c r="E10" i="7" s="1"/>
  <c r="M10" i="7" s="1"/>
  <c r="Q9" i="10"/>
  <c r="B11" i="10"/>
  <c r="A12" i="10" s="1"/>
  <c r="C11" i="10"/>
  <c r="D11" i="10" s="1"/>
  <c r="E11" i="10" s="1"/>
  <c r="M11" i="10" s="1"/>
  <c r="P10" i="10"/>
  <c r="N10" i="10"/>
  <c r="O10" i="10" s="1"/>
  <c r="D35" i="2"/>
  <c r="C12" i="9" l="1"/>
  <c r="D12" i="9" s="1"/>
  <c r="E12" i="9" s="1"/>
  <c r="M12" i="9" s="1"/>
  <c r="P12" i="9" s="1"/>
  <c r="Q12" i="9" s="1"/>
  <c r="P11" i="9"/>
  <c r="Q11" i="9" s="1"/>
  <c r="N12" i="9"/>
  <c r="O12" i="9" s="1"/>
  <c r="C13" i="9"/>
  <c r="D13" i="9" s="1"/>
  <c r="E13" i="9" s="1"/>
  <c r="M13" i="9" s="1"/>
  <c r="A14" i="9"/>
  <c r="P17" i="8"/>
  <c r="N17" i="8"/>
  <c r="O17" i="8" s="1"/>
  <c r="N16" i="8"/>
  <c r="O16" i="8" s="1"/>
  <c r="P16" i="8"/>
  <c r="Q16" i="8" s="1"/>
  <c r="J12" i="7"/>
  <c r="K12" i="7" s="1"/>
  <c r="V13" i="7"/>
  <c r="H13" i="7" s="1"/>
  <c r="U13" i="7"/>
  <c r="G13" i="7" s="1"/>
  <c r="Z15" i="7"/>
  <c r="AA15" i="7" s="1"/>
  <c r="AB14" i="7"/>
  <c r="Q9" i="7"/>
  <c r="P13" i="11"/>
  <c r="Q13" i="11" s="1"/>
  <c r="N13" i="11"/>
  <c r="O13" i="11" s="1"/>
  <c r="C14" i="11"/>
  <c r="D14" i="11" s="1"/>
  <c r="E14" i="11" s="1"/>
  <c r="M14" i="11" s="1"/>
  <c r="B14" i="11"/>
  <c r="A15" i="11" s="1"/>
  <c r="C11" i="7"/>
  <c r="D11" i="7" s="1"/>
  <c r="E11" i="7" s="1"/>
  <c r="M11" i="7" s="1"/>
  <c r="B11" i="7"/>
  <c r="A12" i="7" s="1"/>
  <c r="N10" i="7"/>
  <c r="O10" i="7" s="1"/>
  <c r="Q10" i="10"/>
  <c r="C12" i="10"/>
  <c r="D12" i="10" s="1"/>
  <c r="E12" i="10" s="1"/>
  <c r="M12" i="10" s="1"/>
  <c r="B12" i="10"/>
  <c r="A13" i="10" s="1"/>
  <c r="P11" i="10"/>
  <c r="N11" i="10"/>
  <c r="O11" i="10" s="1"/>
  <c r="J205" i="5"/>
  <c r="J203" i="5"/>
  <c r="F203" i="5"/>
  <c r="J204" i="5"/>
  <c r="F204" i="5"/>
  <c r="F205" i="5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C2" i="4" s="1"/>
  <c r="C3" i="4" s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D2" i="4" s="1"/>
  <c r="D3" i="4" s="1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E2" i="4" s="1"/>
  <c r="E3" i="4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F2" i="4" s="1"/>
  <c r="F3" i="4" s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G2" i="4" s="1"/>
  <c r="G3" i="4" s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H2" i="4" s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I2" i="4" s="1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J2" i="4" s="1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K2" i="4" s="1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L2" i="4" s="1"/>
  <c r="L3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B3" i="4"/>
  <c r="B14" i="9" l="1"/>
  <c r="A15" i="9" s="1"/>
  <c r="N13" i="9"/>
  <c r="O13" i="9" s="1"/>
  <c r="P13" i="9"/>
  <c r="Q13" i="9" s="1"/>
  <c r="Q17" i="8"/>
  <c r="Q19" i="8" s="1"/>
  <c r="Q11" i="10"/>
  <c r="J13" i="7"/>
  <c r="K13" i="7" s="1"/>
  <c r="V14" i="7"/>
  <c r="H14" i="7" s="1"/>
  <c r="U14" i="7"/>
  <c r="G14" i="7" s="1"/>
  <c r="Z16" i="7"/>
  <c r="AB15" i="7"/>
  <c r="Q10" i="7"/>
  <c r="C15" i="11"/>
  <c r="D15" i="11" s="1"/>
  <c r="E15" i="11" s="1"/>
  <c r="M15" i="11" s="1"/>
  <c r="B15" i="11"/>
  <c r="A16" i="11" s="1"/>
  <c r="N14" i="11"/>
  <c r="O14" i="11" s="1"/>
  <c r="P14" i="11"/>
  <c r="Q14" i="11" s="1"/>
  <c r="N11" i="7"/>
  <c r="O11" i="7" s="1"/>
  <c r="C12" i="7"/>
  <c r="D12" i="7" s="1"/>
  <c r="E12" i="7" s="1"/>
  <c r="M12" i="7" s="1"/>
  <c r="B12" i="7"/>
  <c r="A13" i="7" s="1"/>
  <c r="P12" i="10"/>
  <c r="Q12" i="10" s="1"/>
  <c r="N12" i="10"/>
  <c r="O12" i="10" s="1"/>
  <c r="B13" i="10"/>
  <c r="A14" i="10" s="1"/>
  <c r="C13" i="10"/>
  <c r="D13" i="10" s="1"/>
  <c r="E13" i="10" s="1"/>
  <c r="M13" i="10" s="1"/>
  <c r="D29" i="2"/>
  <c r="D31" i="2"/>
  <c r="M2" i="4"/>
  <c r="M3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D18" i="2"/>
  <c r="D20" i="2" s="1"/>
  <c r="D9" i="2"/>
  <c r="D6" i="2"/>
  <c r="B15" i="9" l="1"/>
  <c r="A16" i="9" s="1"/>
  <c r="C14" i="9"/>
  <c r="D14" i="9" s="1"/>
  <c r="E14" i="9" s="1"/>
  <c r="M14" i="9" s="1"/>
  <c r="AA16" i="7"/>
  <c r="Z17" i="7" s="1"/>
  <c r="AA17" i="7" s="1"/>
  <c r="J14" i="7"/>
  <c r="K14" i="7" s="1"/>
  <c r="V15" i="7"/>
  <c r="H15" i="7" s="1"/>
  <c r="U15" i="7"/>
  <c r="G15" i="7" s="1"/>
  <c r="Q11" i="7"/>
  <c r="C16" i="11"/>
  <c r="D16" i="11" s="1"/>
  <c r="E16" i="11" s="1"/>
  <c r="M16" i="11" s="1"/>
  <c r="B16" i="11"/>
  <c r="A17" i="11" s="1"/>
  <c r="P15" i="11"/>
  <c r="Q15" i="11" s="1"/>
  <c r="N15" i="11"/>
  <c r="O15" i="11" s="1"/>
  <c r="P12" i="7"/>
  <c r="N12" i="7"/>
  <c r="O12" i="7" s="1"/>
  <c r="C13" i="7"/>
  <c r="D13" i="7" s="1"/>
  <c r="E13" i="7" s="1"/>
  <c r="M13" i="7" s="1"/>
  <c r="B13" i="7"/>
  <c r="A14" i="7" s="1"/>
  <c r="P13" i="10"/>
  <c r="Q13" i="10" s="1"/>
  <c r="N13" i="10"/>
  <c r="O13" i="10" s="1"/>
  <c r="C14" i="10"/>
  <c r="D14" i="10" s="1"/>
  <c r="E14" i="10" s="1"/>
  <c r="M14" i="10" s="1"/>
  <c r="B14" i="10"/>
  <c r="A15" i="10" s="1"/>
  <c r="D15" i="2"/>
  <c r="D4" i="2"/>
  <c r="D3" i="2"/>
  <c r="C15" i="9" l="1"/>
  <c r="D15" i="9" s="1"/>
  <c r="E15" i="9" s="1"/>
  <c r="M15" i="9" s="1"/>
  <c r="N15" i="9" s="1"/>
  <c r="O15" i="9" s="1"/>
  <c r="N14" i="9"/>
  <c r="O14" i="9" s="1"/>
  <c r="P14" i="9"/>
  <c r="Q14" i="9" s="1"/>
  <c r="B16" i="9"/>
  <c r="A17" i="9" s="1"/>
  <c r="C16" i="9"/>
  <c r="D16" i="9" s="1"/>
  <c r="E16" i="9" s="1"/>
  <c r="M16" i="9" s="1"/>
  <c r="AB16" i="7"/>
  <c r="U16" i="7" s="1"/>
  <c r="G16" i="7" s="1"/>
  <c r="J15" i="7"/>
  <c r="K15" i="7" s="1"/>
  <c r="AB17" i="7"/>
  <c r="Q12" i="7"/>
  <c r="B17" i="11"/>
  <c r="A18" i="11" s="1"/>
  <c r="C17" i="11"/>
  <c r="D17" i="11" s="1"/>
  <c r="E17" i="11" s="1"/>
  <c r="M17" i="11" s="1"/>
  <c r="P16" i="11"/>
  <c r="Q16" i="11" s="1"/>
  <c r="N16" i="11"/>
  <c r="O16" i="11" s="1"/>
  <c r="C14" i="7"/>
  <c r="D14" i="7" s="1"/>
  <c r="E14" i="7" s="1"/>
  <c r="M14" i="7" s="1"/>
  <c r="B14" i="7"/>
  <c r="A15" i="7" s="1"/>
  <c r="P13" i="7"/>
  <c r="N13" i="7"/>
  <c r="O13" i="7" s="1"/>
  <c r="B15" i="10"/>
  <c r="A16" i="10" s="1"/>
  <c r="C15" i="10"/>
  <c r="D15" i="10" s="1"/>
  <c r="E15" i="10" s="1"/>
  <c r="M15" i="10" s="1"/>
  <c r="P14" i="10"/>
  <c r="Q14" i="10" s="1"/>
  <c r="N14" i="10"/>
  <c r="O14" i="10" s="1"/>
  <c r="D32" i="2"/>
  <c r="D10" i="2"/>
  <c r="D21" i="2"/>
  <c r="P15" i="9" l="1"/>
  <c r="Q15" i="9" s="1"/>
  <c r="N16" i="9"/>
  <c r="O16" i="9" s="1"/>
  <c r="P16" i="9"/>
  <c r="B17" i="9"/>
  <c r="A18" i="9" s="1"/>
  <c r="V16" i="7"/>
  <c r="H16" i="7" s="1"/>
  <c r="J16" i="7" s="1"/>
  <c r="K16" i="7" s="1"/>
  <c r="U17" i="7"/>
  <c r="G17" i="7" s="1"/>
  <c r="V17" i="7"/>
  <c r="H17" i="7" s="1"/>
  <c r="Q13" i="7"/>
  <c r="P17" i="11"/>
  <c r="Q17" i="11" s="1"/>
  <c r="N17" i="11"/>
  <c r="O17" i="11" s="1"/>
  <c r="B18" i="11"/>
  <c r="A19" i="11" s="1"/>
  <c r="C18" i="11"/>
  <c r="D18" i="11" s="1"/>
  <c r="E18" i="11" s="1"/>
  <c r="M18" i="11" s="1"/>
  <c r="P14" i="7"/>
  <c r="N14" i="7"/>
  <c r="O14" i="7" s="1"/>
  <c r="C15" i="7"/>
  <c r="D15" i="7" s="1"/>
  <c r="E15" i="7" s="1"/>
  <c r="M15" i="7" s="1"/>
  <c r="B15" i="7"/>
  <c r="A16" i="7" s="1"/>
  <c r="C16" i="10"/>
  <c r="D16" i="10" s="1"/>
  <c r="E16" i="10" s="1"/>
  <c r="M16" i="10" s="1"/>
  <c r="B16" i="10"/>
  <c r="A17" i="10" s="1"/>
  <c r="P15" i="10"/>
  <c r="Q15" i="10" s="1"/>
  <c r="N15" i="10"/>
  <c r="O15" i="10" s="1"/>
  <c r="D33" i="2"/>
  <c r="D25" i="2"/>
  <c r="C17" i="9" l="1"/>
  <c r="D17" i="9" s="1"/>
  <c r="E17" i="9" s="1"/>
  <c r="M17" i="9" s="1"/>
  <c r="P17" i="9" s="1"/>
  <c r="Q17" i="9" s="1"/>
  <c r="Q16" i="9"/>
  <c r="B18" i="9"/>
  <c r="A19" i="9" s="1"/>
  <c r="J17" i="7"/>
  <c r="K17" i="7" s="1"/>
  <c r="Q14" i="7"/>
  <c r="P18" i="11"/>
  <c r="N18" i="11"/>
  <c r="O18" i="11" s="1"/>
  <c r="C19" i="11"/>
  <c r="D19" i="11" s="1"/>
  <c r="E19" i="11" s="1"/>
  <c r="M19" i="11" s="1"/>
  <c r="B19" i="11"/>
  <c r="A20" i="11" s="1"/>
  <c r="Q18" i="11"/>
  <c r="C16" i="7"/>
  <c r="D16" i="7" s="1"/>
  <c r="E16" i="7" s="1"/>
  <c r="M16" i="7" s="1"/>
  <c r="B16" i="7"/>
  <c r="A17" i="7" s="1"/>
  <c r="P15" i="7"/>
  <c r="N15" i="7"/>
  <c r="O15" i="7" s="1"/>
  <c r="P16" i="10"/>
  <c r="Q16" i="10" s="1"/>
  <c r="N16" i="10"/>
  <c r="O16" i="10" s="1"/>
  <c r="B17" i="10"/>
  <c r="A18" i="10" s="1"/>
  <c r="C17" i="10"/>
  <c r="D17" i="10" s="1"/>
  <c r="E17" i="10" s="1"/>
  <c r="M17" i="10" s="1"/>
  <c r="D27" i="2"/>
  <c r="N17" i="9" l="1"/>
  <c r="O17" i="9" s="1"/>
  <c r="C18" i="9"/>
  <c r="D18" i="9" s="1"/>
  <c r="E18" i="9" s="1"/>
  <c r="M18" i="9" s="1"/>
  <c r="N18" i="9" s="1"/>
  <c r="O18" i="9" s="1"/>
  <c r="B19" i="9"/>
  <c r="A20" i="9" s="1"/>
  <c r="Q15" i="7"/>
  <c r="B20" i="11"/>
  <c r="A21" i="11" s="1"/>
  <c r="C20" i="11"/>
  <c r="D20" i="11" s="1"/>
  <c r="E20" i="11" s="1"/>
  <c r="M20" i="11" s="1"/>
  <c r="P19" i="11"/>
  <c r="Q19" i="11" s="1"/>
  <c r="N19" i="11"/>
  <c r="O19" i="11" s="1"/>
  <c r="C17" i="7"/>
  <c r="D17" i="7" s="1"/>
  <c r="E17" i="7" s="1"/>
  <c r="M17" i="7" s="1"/>
  <c r="B17" i="7"/>
  <c r="P16" i="7"/>
  <c r="N16" i="7"/>
  <c r="O16" i="7" s="1"/>
  <c r="P17" i="10"/>
  <c r="Q17" i="10" s="1"/>
  <c r="N17" i="10"/>
  <c r="O17" i="10" s="1"/>
  <c r="C18" i="10"/>
  <c r="D18" i="10" s="1"/>
  <c r="E18" i="10" s="1"/>
  <c r="M18" i="10" s="1"/>
  <c r="B18" i="10"/>
  <c r="A19" i="10" s="1"/>
  <c r="P18" i="9" l="1"/>
  <c r="Q18" i="9" s="1"/>
  <c r="C19" i="9"/>
  <c r="D19" i="9" s="1"/>
  <c r="E19" i="9" s="1"/>
  <c r="M19" i="9" s="1"/>
  <c r="N19" i="9" s="1"/>
  <c r="O19" i="9" s="1"/>
  <c r="B20" i="9"/>
  <c r="A21" i="9" s="1"/>
  <c r="Q16" i="7"/>
  <c r="P20" i="11"/>
  <c r="Q20" i="11" s="1"/>
  <c r="N20" i="11"/>
  <c r="O20" i="11" s="1"/>
  <c r="C21" i="11"/>
  <c r="D21" i="11" s="1"/>
  <c r="E21" i="11" s="1"/>
  <c r="M21" i="11" s="1"/>
  <c r="B21" i="11"/>
  <c r="A22" i="11" s="1"/>
  <c r="N17" i="7"/>
  <c r="O17" i="7" s="1"/>
  <c r="P17" i="7"/>
  <c r="C19" i="10"/>
  <c r="D19" i="10" s="1"/>
  <c r="E19" i="10" s="1"/>
  <c r="M19" i="10" s="1"/>
  <c r="B19" i="10"/>
  <c r="A20" i="10" s="1"/>
  <c r="P18" i="10"/>
  <c r="Q18" i="10" s="1"/>
  <c r="N18" i="10"/>
  <c r="O18" i="10" s="1"/>
  <c r="C20" i="9" l="1"/>
  <c r="D20" i="9" s="1"/>
  <c r="E20" i="9" s="1"/>
  <c r="M20" i="9" s="1"/>
  <c r="P20" i="9" s="1"/>
  <c r="Q20" i="9" s="1"/>
  <c r="P19" i="9"/>
  <c r="Q19" i="9" s="1"/>
  <c r="N20" i="9"/>
  <c r="O20" i="9" s="1"/>
  <c r="B21" i="9"/>
  <c r="A22" i="9" s="1"/>
  <c r="Q17" i="7"/>
  <c r="Q19" i="7" s="1"/>
  <c r="P21" i="11"/>
  <c r="Q21" i="11" s="1"/>
  <c r="N21" i="11"/>
  <c r="O21" i="11" s="1"/>
  <c r="B22" i="11"/>
  <c r="A23" i="11" s="1"/>
  <c r="C22" i="11"/>
  <c r="D22" i="11" s="1"/>
  <c r="E22" i="11" s="1"/>
  <c r="M22" i="11" s="1"/>
  <c r="C20" i="10"/>
  <c r="D20" i="10" s="1"/>
  <c r="E20" i="10" s="1"/>
  <c r="M20" i="10" s="1"/>
  <c r="B20" i="10"/>
  <c r="A21" i="10" s="1"/>
  <c r="P19" i="10"/>
  <c r="Q19" i="10" s="1"/>
  <c r="N19" i="10"/>
  <c r="O19" i="10" s="1"/>
  <c r="C21" i="9" l="1"/>
  <c r="D21" i="9" s="1"/>
  <c r="E21" i="9" s="1"/>
  <c r="M21" i="9" s="1"/>
  <c r="N21" i="9" s="1"/>
  <c r="O21" i="9" s="1"/>
  <c r="B22" i="9"/>
  <c r="A23" i="9" s="1"/>
  <c r="P22" i="11"/>
  <c r="Q22" i="11" s="1"/>
  <c r="N22" i="11"/>
  <c r="O22" i="11" s="1"/>
  <c r="B23" i="11"/>
  <c r="A24" i="11" s="1"/>
  <c r="C23" i="11"/>
  <c r="D23" i="11" s="1"/>
  <c r="E23" i="11" s="1"/>
  <c r="M23" i="11" s="1"/>
  <c r="C21" i="10"/>
  <c r="D21" i="10" s="1"/>
  <c r="E21" i="10" s="1"/>
  <c r="M21" i="10" s="1"/>
  <c r="B21" i="10"/>
  <c r="A22" i="10" s="1"/>
  <c r="P20" i="10"/>
  <c r="Q20" i="10" s="1"/>
  <c r="N20" i="10"/>
  <c r="O20" i="10" s="1"/>
  <c r="C22" i="9" l="1"/>
  <c r="D22" i="9" s="1"/>
  <c r="E22" i="9" s="1"/>
  <c r="M22" i="9" s="1"/>
  <c r="P22" i="9" s="1"/>
  <c r="P21" i="9"/>
  <c r="Q21" i="9" s="1"/>
  <c r="N22" i="9"/>
  <c r="O22" i="9" s="1"/>
  <c r="B23" i="9"/>
  <c r="A24" i="9" s="1"/>
  <c r="P23" i="11"/>
  <c r="Q23" i="11" s="1"/>
  <c r="N23" i="11"/>
  <c r="O23" i="11" s="1"/>
  <c r="C24" i="11"/>
  <c r="D24" i="11" s="1"/>
  <c r="E24" i="11" s="1"/>
  <c r="M24" i="11" s="1"/>
  <c r="B24" i="11"/>
  <c r="A25" i="11" s="1"/>
  <c r="P21" i="10"/>
  <c r="Q21" i="10" s="1"/>
  <c r="N21" i="10"/>
  <c r="O21" i="10" s="1"/>
  <c r="C22" i="10"/>
  <c r="D22" i="10" s="1"/>
  <c r="E22" i="10" s="1"/>
  <c r="M22" i="10" s="1"/>
  <c r="B22" i="10"/>
  <c r="A23" i="10" s="1"/>
  <c r="Q22" i="9" l="1"/>
  <c r="C23" i="9"/>
  <c r="D23" i="9" s="1"/>
  <c r="E23" i="9" s="1"/>
  <c r="M23" i="9" s="1"/>
  <c r="N23" i="9" s="1"/>
  <c r="O23" i="9" s="1"/>
  <c r="B24" i="9"/>
  <c r="A25" i="9" s="1"/>
  <c r="P24" i="11"/>
  <c r="Q24" i="11" s="1"/>
  <c r="N24" i="11"/>
  <c r="O24" i="11" s="1"/>
  <c r="B25" i="11"/>
  <c r="A26" i="11" s="1"/>
  <c r="C25" i="11"/>
  <c r="D25" i="11" s="1"/>
  <c r="E25" i="11" s="1"/>
  <c r="M25" i="11" s="1"/>
  <c r="P22" i="10"/>
  <c r="Q22" i="10" s="1"/>
  <c r="N22" i="10"/>
  <c r="O22" i="10" s="1"/>
  <c r="C23" i="10"/>
  <c r="D23" i="10" s="1"/>
  <c r="E23" i="10" s="1"/>
  <c r="M23" i="10" s="1"/>
  <c r="B23" i="10"/>
  <c r="A24" i="10" s="1"/>
  <c r="P23" i="9" l="1"/>
  <c r="Q23" i="9" s="1"/>
  <c r="C24" i="9"/>
  <c r="D24" i="9" s="1"/>
  <c r="E24" i="9" s="1"/>
  <c r="M24" i="9" s="1"/>
  <c r="N24" i="9" s="1"/>
  <c r="O24" i="9" s="1"/>
  <c r="B25" i="9"/>
  <c r="A26" i="9" s="1"/>
  <c r="C26" i="11"/>
  <c r="D26" i="11" s="1"/>
  <c r="E26" i="11" s="1"/>
  <c r="M26" i="11" s="1"/>
  <c r="B26" i="11"/>
  <c r="A27" i="11" s="1"/>
  <c r="P25" i="11"/>
  <c r="Q25" i="11" s="1"/>
  <c r="N25" i="11"/>
  <c r="O25" i="11" s="1"/>
  <c r="C24" i="10"/>
  <c r="D24" i="10" s="1"/>
  <c r="E24" i="10" s="1"/>
  <c r="M24" i="10" s="1"/>
  <c r="B24" i="10"/>
  <c r="A25" i="10" s="1"/>
  <c r="P23" i="10"/>
  <c r="Q23" i="10" s="1"/>
  <c r="N23" i="10"/>
  <c r="O23" i="10" s="1"/>
  <c r="C25" i="9" l="1"/>
  <c r="D25" i="9" s="1"/>
  <c r="E25" i="9" s="1"/>
  <c r="M25" i="9" s="1"/>
  <c r="P25" i="9" s="1"/>
  <c r="Q25" i="9" s="1"/>
  <c r="P24" i="9"/>
  <c r="Q24" i="9" s="1"/>
  <c r="B26" i="9"/>
  <c r="A27" i="9" s="1"/>
  <c r="P26" i="11"/>
  <c r="Q26" i="11" s="1"/>
  <c r="N26" i="11"/>
  <c r="O26" i="11" s="1"/>
  <c r="C27" i="11"/>
  <c r="D27" i="11" s="1"/>
  <c r="E27" i="11" s="1"/>
  <c r="M27" i="11" s="1"/>
  <c r="B27" i="11"/>
  <c r="A28" i="11" s="1"/>
  <c r="C25" i="10"/>
  <c r="D25" i="10" s="1"/>
  <c r="E25" i="10" s="1"/>
  <c r="M25" i="10" s="1"/>
  <c r="B25" i="10"/>
  <c r="A26" i="10" s="1"/>
  <c r="P24" i="10"/>
  <c r="Q24" i="10" s="1"/>
  <c r="N24" i="10"/>
  <c r="O24" i="10" s="1"/>
  <c r="N25" i="9" l="1"/>
  <c r="O25" i="9" s="1"/>
  <c r="C26" i="9"/>
  <c r="D26" i="9" s="1"/>
  <c r="E26" i="9" s="1"/>
  <c r="M26" i="9" s="1"/>
  <c r="N26" i="9" s="1"/>
  <c r="O26" i="9" s="1"/>
  <c r="B27" i="9"/>
  <c r="A28" i="9" s="1"/>
  <c r="P27" i="11"/>
  <c r="Q27" i="11" s="1"/>
  <c r="N27" i="11"/>
  <c r="O27" i="11" s="1"/>
  <c r="B28" i="11"/>
  <c r="A29" i="11" s="1"/>
  <c r="C28" i="11"/>
  <c r="D28" i="11" s="1"/>
  <c r="E28" i="11" s="1"/>
  <c r="M28" i="11" s="1"/>
  <c r="C26" i="10"/>
  <c r="D26" i="10" s="1"/>
  <c r="E26" i="10" s="1"/>
  <c r="M26" i="10" s="1"/>
  <c r="B26" i="10"/>
  <c r="A27" i="10" s="1"/>
  <c r="P25" i="10"/>
  <c r="Q25" i="10" s="1"/>
  <c r="N25" i="10"/>
  <c r="O25" i="10" s="1"/>
  <c r="C27" i="9" l="1"/>
  <c r="D27" i="9" s="1"/>
  <c r="E27" i="9" s="1"/>
  <c r="M27" i="9" s="1"/>
  <c r="P27" i="9" s="1"/>
  <c r="Q27" i="9" s="1"/>
  <c r="P26" i="9"/>
  <c r="Q26" i="9" s="1"/>
  <c r="B28" i="9"/>
  <c r="A29" i="9" s="1"/>
  <c r="C29" i="11"/>
  <c r="D29" i="11" s="1"/>
  <c r="E29" i="11" s="1"/>
  <c r="M29" i="11" s="1"/>
  <c r="B29" i="11"/>
  <c r="A30" i="11" s="1"/>
  <c r="P28" i="11"/>
  <c r="Q28" i="11" s="1"/>
  <c r="N28" i="11"/>
  <c r="O28" i="11" s="1"/>
  <c r="B27" i="10"/>
  <c r="A28" i="10" s="1"/>
  <c r="C27" i="10"/>
  <c r="D27" i="10" s="1"/>
  <c r="E27" i="10" s="1"/>
  <c r="M27" i="10" s="1"/>
  <c r="P26" i="10"/>
  <c r="Q26" i="10" s="1"/>
  <c r="N26" i="10"/>
  <c r="O26" i="10" s="1"/>
  <c r="N27" i="9" l="1"/>
  <c r="O27" i="9" s="1"/>
  <c r="C28" i="9"/>
  <c r="D28" i="9" s="1"/>
  <c r="E28" i="9" s="1"/>
  <c r="M28" i="9" s="1"/>
  <c r="N28" i="9" s="1"/>
  <c r="O28" i="9" s="1"/>
  <c r="B29" i="9"/>
  <c r="A30" i="9" s="1"/>
  <c r="C30" i="11"/>
  <c r="D30" i="11" s="1"/>
  <c r="E30" i="11" s="1"/>
  <c r="M30" i="11" s="1"/>
  <c r="B30" i="11"/>
  <c r="A31" i="11" s="1"/>
  <c r="P29" i="11"/>
  <c r="Q29" i="11" s="1"/>
  <c r="N29" i="11"/>
  <c r="O29" i="11" s="1"/>
  <c r="P27" i="10"/>
  <c r="Q27" i="10" s="1"/>
  <c r="N27" i="10"/>
  <c r="O27" i="10" s="1"/>
  <c r="B28" i="10"/>
  <c r="A29" i="10" s="1"/>
  <c r="C28" i="10"/>
  <c r="D28" i="10" s="1"/>
  <c r="E28" i="10" s="1"/>
  <c r="M28" i="10" s="1"/>
  <c r="C29" i="9" l="1"/>
  <c r="D29" i="9" s="1"/>
  <c r="E29" i="9" s="1"/>
  <c r="M29" i="9" s="1"/>
  <c r="P29" i="9" s="1"/>
  <c r="P28" i="9"/>
  <c r="Q28" i="9" s="1"/>
  <c r="B30" i="9"/>
  <c r="A31" i="9" s="1"/>
  <c r="P30" i="11"/>
  <c r="Q30" i="11" s="1"/>
  <c r="N30" i="11"/>
  <c r="O30" i="11" s="1"/>
  <c r="C31" i="11"/>
  <c r="D31" i="11" s="1"/>
  <c r="E31" i="11" s="1"/>
  <c r="M31" i="11" s="1"/>
  <c r="B31" i="11"/>
  <c r="A32" i="11" s="1"/>
  <c r="P28" i="10"/>
  <c r="Q28" i="10" s="1"/>
  <c r="N28" i="10"/>
  <c r="O28" i="10" s="1"/>
  <c r="B29" i="10"/>
  <c r="A30" i="10" s="1"/>
  <c r="C29" i="10"/>
  <c r="D29" i="10" s="1"/>
  <c r="E29" i="10" s="1"/>
  <c r="M29" i="10" s="1"/>
  <c r="N29" i="9" l="1"/>
  <c r="O29" i="9" s="1"/>
  <c r="Q29" i="9"/>
  <c r="C30" i="9"/>
  <c r="D30" i="9" s="1"/>
  <c r="E30" i="9" s="1"/>
  <c r="M30" i="9" s="1"/>
  <c r="N30" i="9" s="1"/>
  <c r="O30" i="9" s="1"/>
  <c r="B31" i="9"/>
  <c r="A32" i="9" s="1"/>
  <c r="B32" i="11"/>
  <c r="A33" i="11" s="1"/>
  <c r="C32" i="11"/>
  <c r="D32" i="11" s="1"/>
  <c r="E32" i="11" s="1"/>
  <c r="M32" i="11" s="1"/>
  <c r="N31" i="11"/>
  <c r="O31" i="11" s="1"/>
  <c r="P31" i="11"/>
  <c r="Q31" i="11" s="1"/>
  <c r="C30" i="10"/>
  <c r="D30" i="10" s="1"/>
  <c r="E30" i="10" s="1"/>
  <c r="M30" i="10" s="1"/>
  <c r="B30" i="10"/>
  <c r="A31" i="10" s="1"/>
  <c r="P29" i="10"/>
  <c r="Q29" i="10" s="1"/>
  <c r="N29" i="10"/>
  <c r="O29" i="10" s="1"/>
  <c r="C31" i="9" l="1"/>
  <c r="D31" i="9" s="1"/>
  <c r="E31" i="9" s="1"/>
  <c r="M31" i="9" s="1"/>
  <c r="P31" i="9" s="1"/>
  <c r="P30" i="9"/>
  <c r="Q30" i="9" s="1"/>
  <c r="N31" i="9"/>
  <c r="O31" i="9" s="1"/>
  <c r="B32" i="9"/>
  <c r="A33" i="9" s="1"/>
  <c r="P32" i="11"/>
  <c r="Q32" i="11" s="1"/>
  <c r="N32" i="11"/>
  <c r="O32" i="11" s="1"/>
  <c r="C33" i="11"/>
  <c r="D33" i="11" s="1"/>
  <c r="E33" i="11" s="1"/>
  <c r="M33" i="11" s="1"/>
  <c r="B33" i="11"/>
  <c r="A34" i="11" s="1"/>
  <c r="P30" i="10"/>
  <c r="Q30" i="10" s="1"/>
  <c r="N30" i="10"/>
  <c r="O30" i="10" s="1"/>
  <c r="B31" i="10"/>
  <c r="A32" i="10" s="1"/>
  <c r="C31" i="10"/>
  <c r="D31" i="10" s="1"/>
  <c r="E31" i="10" s="1"/>
  <c r="M31" i="10" s="1"/>
  <c r="Q31" i="9" l="1"/>
  <c r="C32" i="9"/>
  <c r="D32" i="9" s="1"/>
  <c r="E32" i="9" s="1"/>
  <c r="M32" i="9" s="1"/>
  <c r="N32" i="9" s="1"/>
  <c r="O32" i="9" s="1"/>
  <c r="B33" i="9"/>
  <c r="A34" i="9" s="1"/>
  <c r="N33" i="11"/>
  <c r="O33" i="11" s="1"/>
  <c r="P33" i="11"/>
  <c r="Q33" i="11" s="1"/>
  <c r="C34" i="11"/>
  <c r="D34" i="11" s="1"/>
  <c r="E34" i="11" s="1"/>
  <c r="M34" i="11" s="1"/>
  <c r="B34" i="11"/>
  <c r="A35" i="11" s="1"/>
  <c r="C32" i="10"/>
  <c r="D32" i="10" s="1"/>
  <c r="E32" i="10" s="1"/>
  <c r="M32" i="10" s="1"/>
  <c r="B32" i="10"/>
  <c r="A33" i="10" s="1"/>
  <c r="P31" i="10"/>
  <c r="Q31" i="10" s="1"/>
  <c r="N31" i="10"/>
  <c r="O31" i="10" s="1"/>
  <c r="C33" i="9" l="1"/>
  <c r="D33" i="9" s="1"/>
  <c r="E33" i="9" s="1"/>
  <c r="M33" i="9" s="1"/>
  <c r="P33" i="9" s="1"/>
  <c r="Q33" i="9" s="1"/>
  <c r="P32" i="9"/>
  <c r="Q32" i="9" s="1"/>
  <c r="N33" i="9"/>
  <c r="O33" i="9" s="1"/>
  <c r="B34" i="9"/>
  <c r="A35" i="9" s="1"/>
  <c r="P34" i="11"/>
  <c r="N34" i="11"/>
  <c r="O34" i="11" s="1"/>
  <c r="C35" i="11"/>
  <c r="D35" i="11" s="1"/>
  <c r="E35" i="11" s="1"/>
  <c r="M35" i="11" s="1"/>
  <c r="B35" i="11"/>
  <c r="A36" i="11" s="1"/>
  <c r="Q34" i="11"/>
  <c r="C33" i="10"/>
  <c r="D33" i="10" s="1"/>
  <c r="E33" i="10" s="1"/>
  <c r="M33" i="10" s="1"/>
  <c r="B33" i="10"/>
  <c r="A34" i="10" s="1"/>
  <c r="P32" i="10"/>
  <c r="Q32" i="10" s="1"/>
  <c r="N32" i="10"/>
  <c r="O32" i="10" s="1"/>
  <c r="C34" i="9" l="1"/>
  <c r="D34" i="9" s="1"/>
  <c r="E34" i="9" s="1"/>
  <c r="M34" i="9" s="1"/>
  <c r="N34" i="9" s="1"/>
  <c r="O34" i="9" s="1"/>
  <c r="B35" i="9"/>
  <c r="A36" i="9" s="1"/>
  <c r="B36" i="11"/>
  <c r="A37" i="11" s="1"/>
  <c r="C36" i="11"/>
  <c r="D36" i="11" s="1"/>
  <c r="E36" i="11" s="1"/>
  <c r="M36" i="11" s="1"/>
  <c r="N35" i="11"/>
  <c r="O35" i="11" s="1"/>
  <c r="P35" i="11"/>
  <c r="Q35" i="11" s="1"/>
  <c r="C34" i="10"/>
  <c r="D34" i="10" s="1"/>
  <c r="E34" i="10" s="1"/>
  <c r="M34" i="10" s="1"/>
  <c r="B34" i="10"/>
  <c r="A35" i="10" s="1"/>
  <c r="P33" i="10"/>
  <c r="Q33" i="10" s="1"/>
  <c r="N33" i="10"/>
  <c r="O33" i="10" s="1"/>
  <c r="C35" i="9" l="1"/>
  <c r="D35" i="9" s="1"/>
  <c r="E35" i="9" s="1"/>
  <c r="M35" i="9" s="1"/>
  <c r="P35" i="9" s="1"/>
  <c r="Q35" i="9" s="1"/>
  <c r="P34" i="9"/>
  <c r="Q34" i="9" s="1"/>
  <c r="N35" i="9"/>
  <c r="O35" i="9" s="1"/>
  <c r="B36" i="9"/>
  <c r="A37" i="9" s="1"/>
  <c r="B37" i="11"/>
  <c r="A38" i="11" s="1"/>
  <c r="C37" i="11"/>
  <c r="D37" i="11" s="1"/>
  <c r="E37" i="11" s="1"/>
  <c r="M37" i="11" s="1"/>
  <c r="N36" i="11"/>
  <c r="O36" i="11" s="1"/>
  <c r="P36" i="11"/>
  <c r="Q36" i="11" s="1"/>
  <c r="C35" i="10"/>
  <c r="D35" i="10" s="1"/>
  <c r="E35" i="10" s="1"/>
  <c r="M35" i="10" s="1"/>
  <c r="B35" i="10"/>
  <c r="P34" i="10"/>
  <c r="Q34" i="10" s="1"/>
  <c r="N34" i="10"/>
  <c r="O34" i="10" s="1"/>
  <c r="C36" i="9" l="1"/>
  <c r="D36" i="9" s="1"/>
  <c r="E36" i="9" s="1"/>
  <c r="M36" i="9" s="1"/>
  <c r="N36" i="9" s="1"/>
  <c r="O36" i="9" s="1"/>
  <c r="B37" i="9"/>
  <c r="A38" i="9" s="1"/>
  <c r="B38" i="11"/>
  <c r="A39" i="11" s="1"/>
  <c r="C38" i="11"/>
  <c r="D38" i="11" s="1"/>
  <c r="E38" i="11" s="1"/>
  <c r="M38" i="11" s="1"/>
  <c r="N37" i="11"/>
  <c r="O37" i="11" s="1"/>
  <c r="P37" i="11"/>
  <c r="Q37" i="11" s="1"/>
  <c r="P35" i="10"/>
  <c r="Q35" i="10" s="1"/>
  <c r="Q37" i="10" s="1"/>
  <c r="N35" i="10"/>
  <c r="O35" i="10" s="1"/>
  <c r="C37" i="9" l="1"/>
  <c r="D37" i="9" s="1"/>
  <c r="E37" i="9" s="1"/>
  <c r="M37" i="9" s="1"/>
  <c r="P37" i="9" s="1"/>
  <c r="Q37" i="9" s="1"/>
  <c r="P36" i="9"/>
  <c r="Q36" i="9" s="1"/>
  <c r="B38" i="9"/>
  <c r="A39" i="9" s="1"/>
  <c r="B39" i="11"/>
  <c r="A40" i="11" s="1"/>
  <c r="C39" i="11"/>
  <c r="D39" i="11" s="1"/>
  <c r="E39" i="11" s="1"/>
  <c r="M39" i="11" s="1"/>
  <c r="N38" i="11"/>
  <c r="O38" i="11" s="1"/>
  <c r="P38" i="11"/>
  <c r="Q38" i="11" s="1"/>
  <c r="N37" i="9" l="1"/>
  <c r="O37" i="9" s="1"/>
  <c r="C38" i="9"/>
  <c r="D38" i="9" s="1"/>
  <c r="E38" i="9" s="1"/>
  <c r="M38" i="9" s="1"/>
  <c r="N38" i="9" s="1"/>
  <c r="O38" i="9" s="1"/>
  <c r="B39" i="9"/>
  <c r="A40" i="9" s="1"/>
  <c r="B40" i="11"/>
  <c r="A41" i="11" s="1"/>
  <c r="C40" i="11"/>
  <c r="D40" i="11" s="1"/>
  <c r="E40" i="11" s="1"/>
  <c r="M40" i="11" s="1"/>
  <c r="N39" i="11"/>
  <c r="O39" i="11" s="1"/>
  <c r="P39" i="11"/>
  <c r="Q39" i="11" s="1"/>
  <c r="C39" i="9" l="1"/>
  <c r="D39" i="9" s="1"/>
  <c r="E39" i="9" s="1"/>
  <c r="M39" i="9" s="1"/>
  <c r="P39" i="9" s="1"/>
  <c r="Q39" i="9" s="1"/>
  <c r="P38" i="9"/>
  <c r="Q38" i="9" s="1"/>
  <c r="B40" i="9"/>
  <c r="A41" i="9" s="1"/>
  <c r="B41" i="11"/>
  <c r="A42" i="11" s="1"/>
  <c r="C41" i="11"/>
  <c r="D41" i="11" s="1"/>
  <c r="E41" i="11" s="1"/>
  <c r="M41" i="11" s="1"/>
  <c r="N40" i="11"/>
  <c r="O40" i="11" s="1"/>
  <c r="P40" i="11"/>
  <c r="Q40" i="11" s="1"/>
  <c r="N39" i="9" l="1"/>
  <c r="O39" i="9" s="1"/>
  <c r="C40" i="9"/>
  <c r="D40" i="9" s="1"/>
  <c r="E40" i="9" s="1"/>
  <c r="M40" i="9" s="1"/>
  <c r="N40" i="9" s="1"/>
  <c r="O40" i="9" s="1"/>
  <c r="B41" i="9"/>
  <c r="A42" i="9" s="1"/>
  <c r="B42" i="11"/>
  <c r="A43" i="11" s="1"/>
  <c r="C42" i="11"/>
  <c r="D42" i="11" s="1"/>
  <c r="E42" i="11" s="1"/>
  <c r="M42" i="11" s="1"/>
  <c r="N41" i="11"/>
  <c r="O41" i="11" s="1"/>
  <c r="P41" i="11"/>
  <c r="Q41" i="11" s="1"/>
  <c r="P40" i="9" l="1"/>
  <c r="Q40" i="9" s="1"/>
  <c r="C41" i="9"/>
  <c r="D41" i="9" s="1"/>
  <c r="E41" i="9" s="1"/>
  <c r="M41" i="9" s="1"/>
  <c r="N41" i="9" s="1"/>
  <c r="O41" i="9" s="1"/>
  <c r="B42" i="9"/>
  <c r="A43" i="9" s="1"/>
  <c r="B43" i="11"/>
  <c r="A44" i="11" s="1"/>
  <c r="C43" i="11"/>
  <c r="D43" i="11" s="1"/>
  <c r="E43" i="11" s="1"/>
  <c r="M43" i="11" s="1"/>
  <c r="N42" i="11"/>
  <c r="O42" i="11" s="1"/>
  <c r="P42" i="11"/>
  <c r="Q42" i="11" s="1"/>
  <c r="C42" i="9" l="1"/>
  <c r="D42" i="9" s="1"/>
  <c r="E42" i="9" s="1"/>
  <c r="M42" i="9" s="1"/>
  <c r="P42" i="9" s="1"/>
  <c r="Q42" i="9" s="1"/>
  <c r="P41" i="9"/>
  <c r="Q41" i="9" s="1"/>
  <c r="N42" i="9"/>
  <c r="O42" i="9" s="1"/>
  <c r="B43" i="9"/>
  <c r="A44" i="9" s="1"/>
  <c r="B44" i="11"/>
  <c r="A45" i="11" s="1"/>
  <c r="C44" i="11"/>
  <c r="D44" i="11" s="1"/>
  <c r="E44" i="11" s="1"/>
  <c r="M44" i="11" s="1"/>
  <c r="N43" i="11"/>
  <c r="O43" i="11" s="1"/>
  <c r="P43" i="11"/>
  <c r="Q43" i="11" s="1"/>
  <c r="C43" i="9" l="1"/>
  <c r="D43" i="9" s="1"/>
  <c r="E43" i="9" s="1"/>
  <c r="M43" i="9" s="1"/>
  <c r="N43" i="9" s="1"/>
  <c r="O43" i="9" s="1"/>
  <c r="B44" i="9"/>
  <c r="A45" i="9" s="1"/>
  <c r="C45" i="11"/>
  <c r="D45" i="11" s="1"/>
  <c r="E45" i="11" s="1"/>
  <c r="M45" i="11" s="1"/>
  <c r="B45" i="11"/>
  <c r="A46" i="11" s="1"/>
  <c r="N44" i="11"/>
  <c r="O44" i="11" s="1"/>
  <c r="P44" i="11"/>
  <c r="Q44" i="11" s="1"/>
  <c r="P43" i="9" l="1"/>
  <c r="Q43" i="9" s="1"/>
  <c r="C44" i="9"/>
  <c r="D44" i="9" s="1"/>
  <c r="E44" i="9" s="1"/>
  <c r="M44" i="9" s="1"/>
  <c r="N44" i="9" s="1"/>
  <c r="O44" i="9" s="1"/>
  <c r="B45" i="9"/>
  <c r="A46" i="9" s="1"/>
  <c r="P45" i="11"/>
  <c r="Q45" i="11" s="1"/>
  <c r="N45" i="11"/>
  <c r="O45" i="11" s="1"/>
  <c r="B46" i="11"/>
  <c r="A47" i="11" s="1"/>
  <c r="C46" i="11"/>
  <c r="D46" i="11" s="1"/>
  <c r="E46" i="11" s="1"/>
  <c r="M46" i="11" s="1"/>
  <c r="C45" i="9" l="1"/>
  <c r="D45" i="9" s="1"/>
  <c r="E45" i="9" s="1"/>
  <c r="M45" i="9" s="1"/>
  <c r="P45" i="9" s="1"/>
  <c r="P44" i="9"/>
  <c r="Q44" i="9" s="1"/>
  <c r="B46" i="9"/>
  <c r="A47" i="9" s="1"/>
  <c r="N46" i="11"/>
  <c r="O46" i="11" s="1"/>
  <c r="P46" i="11"/>
  <c r="Q46" i="11" s="1"/>
  <c r="C47" i="11"/>
  <c r="D47" i="11" s="1"/>
  <c r="E47" i="11" s="1"/>
  <c r="M47" i="11" s="1"/>
  <c r="B47" i="11"/>
  <c r="A48" i="11" s="1"/>
  <c r="Q45" i="9" l="1"/>
  <c r="N45" i="9"/>
  <c r="O45" i="9" s="1"/>
  <c r="C46" i="9"/>
  <c r="D46" i="9" s="1"/>
  <c r="E46" i="9" s="1"/>
  <c r="M46" i="9" s="1"/>
  <c r="N46" i="9" s="1"/>
  <c r="O46" i="9" s="1"/>
  <c r="B47" i="9"/>
  <c r="A48" i="9" s="1"/>
  <c r="N47" i="11"/>
  <c r="O47" i="11" s="1"/>
  <c r="P47" i="11"/>
  <c r="Q47" i="11" s="1"/>
  <c r="B48" i="11"/>
  <c r="A49" i="11" s="1"/>
  <c r="C48" i="11"/>
  <c r="D48" i="11" s="1"/>
  <c r="E48" i="11" s="1"/>
  <c r="M48" i="11" s="1"/>
  <c r="C47" i="9" l="1"/>
  <c r="D47" i="9" s="1"/>
  <c r="E47" i="9" s="1"/>
  <c r="M47" i="9" s="1"/>
  <c r="P47" i="9" s="1"/>
  <c r="P46" i="9"/>
  <c r="Q46" i="9" s="1"/>
  <c r="B48" i="9"/>
  <c r="A49" i="9" s="1"/>
  <c r="N48" i="11"/>
  <c r="O48" i="11" s="1"/>
  <c r="P48" i="11"/>
  <c r="Q48" i="11" s="1"/>
  <c r="C49" i="11"/>
  <c r="D49" i="11" s="1"/>
  <c r="E49" i="11" s="1"/>
  <c r="M49" i="11" s="1"/>
  <c r="B49" i="11"/>
  <c r="A50" i="11" s="1"/>
  <c r="Q47" i="9" l="1"/>
  <c r="N47" i="9"/>
  <c r="O47" i="9" s="1"/>
  <c r="C48" i="9"/>
  <c r="D48" i="9" s="1"/>
  <c r="E48" i="9" s="1"/>
  <c r="M48" i="9" s="1"/>
  <c r="N48" i="9" s="1"/>
  <c r="O48" i="9" s="1"/>
  <c r="B49" i="9"/>
  <c r="A50" i="9" s="1"/>
  <c r="N49" i="11"/>
  <c r="O49" i="11" s="1"/>
  <c r="P49" i="11"/>
  <c r="Q49" i="11" s="1"/>
  <c r="B50" i="11"/>
  <c r="A51" i="11" s="1"/>
  <c r="C50" i="11"/>
  <c r="D50" i="11" s="1"/>
  <c r="E50" i="11" s="1"/>
  <c r="M50" i="11" s="1"/>
  <c r="C49" i="9" l="1"/>
  <c r="D49" i="9" s="1"/>
  <c r="E49" i="9" s="1"/>
  <c r="M49" i="9" s="1"/>
  <c r="P49" i="9" s="1"/>
  <c r="Q49" i="9" s="1"/>
  <c r="P48" i="9"/>
  <c r="Q48" i="9" s="1"/>
  <c r="N49" i="9"/>
  <c r="O49" i="9" s="1"/>
  <c r="B50" i="9"/>
  <c r="A51" i="9" s="1"/>
  <c r="N50" i="11"/>
  <c r="O50" i="11" s="1"/>
  <c r="P50" i="11"/>
  <c r="Q50" i="11" s="1"/>
  <c r="C51" i="11"/>
  <c r="D51" i="11" s="1"/>
  <c r="E51" i="11" s="1"/>
  <c r="M51" i="11" s="1"/>
  <c r="B51" i="11"/>
  <c r="A52" i="11" s="1"/>
  <c r="C50" i="9" l="1"/>
  <c r="D50" i="9" s="1"/>
  <c r="E50" i="9" s="1"/>
  <c r="M50" i="9" s="1"/>
  <c r="N50" i="9" s="1"/>
  <c r="O50" i="9" s="1"/>
  <c r="P50" i="9"/>
  <c r="Q50" i="9" s="1"/>
  <c r="B51" i="9"/>
  <c r="A52" i="9" s="1"/>
  <c r="N51" i="11"/>
  <c r="O51" i="11" s="1"/>
  <c r="P51" i="11"/>
  <c r="Q51" i="11" s="1"/>
  <c r="B52" i="11"/>
  <c r="A53" i="11" s="1"/>
  <c r="C52" i="11"/>
  <c r="D52" i="11" s="1"/>
  <c r="E52" i="11" s="1"/>
  <c r="M52" i="11" s="1"/>
  <c r="C51" i="9" l="1"/>
  <c r="D51" i="9" s="1"/>
  <c r="E51" i="9" s="1"/>
  <c r="M51" i="9" s="1"/>
  <c r="N51" i="9" s="1"/>
  <c r="O51" i="9" s="1"/>
  <c r="B52" i="9"/>
  <c r="A53" i="9" s="1"/>
  <c r="N52" i="11"/>
  <c r="O52" i="11" s="1"/>
  <c r="P52" i="11"/>
  <c r="Q52" i="11" s="1"/>
  <c r="C53" i="11"/>
  <c r="D53" i="11" s="1"/>
  <c r="E53" i="11" s="1"/>
  <c r="M53" i="11" s="1"/>
  <c r="B53" i="11"/>
  <c r="A54" i="11" s="1"/>
  <c r="P51" i="9" l="1"/>
  <c r="Q51" i="9" s="1"/>
  <c r="C52" i="9"/>
  <c r="D52" i="9" s="1"/>
  <c r="E52" i="9" s="1"/>
  <c r="M52" i="9" s="1"/>
  <c r="N52" i="9" s="1"/>
  <c r="O52" i="9" s="1"/>
  <c r="B53" i="9"/>
  <c r="A54" i="9" s="1"/>
  <c r="C53" i="9"/>
  <c r="D53" i="9" s="1"/>
  <c r="E53" i="9" s="1"/>
  <c r="M53" i="9" s="1"/>
  <c r="B54" i="11"/>
  <c r="A55" i="11" s="1"/>
  <c r="C54" i="11"/>
  <c r="D54" i="11" s="1"/>
  <c r="E54" i="11" s="1"/>
  <c r="M54" i="11" s="1"/>
  <c r="N53" i="11"/>
  <c r="O53" i="11" s="1"/>
  <c r="P53" i="11"/>
  <c r="Q53" i="11" s="1"/>
  <c r="P52" i="9" l="1"/>
  <c r="Q52" i="9" s="1"/>
  <c r="N53" i="9"/>
  <c r="O53" i="9" s="1"/>
  <c r="P53" i="9"/>
  <c r="Q53" i="9" s="1"/>
  <c r="B54" i="9"/>
  <c r="A55" i="9" s="1"/>
  <c r="N54" i="11"/>
  <c r="O54" i="11" s="1"/>
  <c r="P54" i="11"/>
  <c r="Q54" i="11" s="1"/>
  <c r="C55" i="11"/>
  <c r="D55" i="11" s="1"/>
  <c r="E55" i="11" s="1"/>
  <c r="M55" i="11" s="1"/>
  <c r="B55" i="11"/>
  <c r="A56" i="11" s="1"/>
  <c r="C54" i="9" l="1"/>
  <c r="D54" i="9" s="1"/>
  <c r="E54" i="9" s="1"/>
  <c r="M54" i="9" s="1"/>
  <c r="N54" i="9" s="1"/>
  <c r="O54" i="9" s="1"/>
  <c r="B55" i="9"/>
  <c r="A56" i="9" s="1"/>
  <c r="N55" i="11"/>
  <c r="O55" i="11" s="1"/>
  <c r="P55" i="11"/>
  <c r="Q55" i="11" s="1"/>
  <c r="B56" i="11"/>
  <c r="A57" i="11" s="1"/>
  <c r="C56" i="11"/>
  <c r="D56" i="11" s="1"/>
  <c r="E56" i="11" s="1"/>
  <c r="M56" i="11" s="1"/>
  <c r="P54" i="9" l="1"/>
  <c r="Q54" i="9" s="1"/>
  <c r="C55" i="9"/>
  <c r="D55" i="9" s="1"/>
  <c r="E55" i="9" s="1"/>
  <c r="M55" i="9" s="1"/>
  <c r="N55" i="9" s="1"/>
  <c r="O55" i="9" s="1"/>
  <c r="B56" i="9"/>
  <c r="A57" i="9" s="1"/>
  <c r="N56" i="11"/>
  <c r="O56" i="11" s="1"/>
  <c r="P56" i="11"/>
  <c r="Q56" i="11" s="1"/>
  <c r="C57" i="11"/>
  <c r="D57" i="11" s="1"/>
  <c r="E57" i="11" s="1"/>
  <c r="M57" i="11" s="1"/>
  <c r="B57" i="11"/>
  <c r="A58" i="11" s="1"/>
  <c r="C56" i="9" l="1"/>
  <c r="D56" i="9" s="1"/>
  <c r="E56" i="9" s="1"/>
  <c r="M56" i="9" s="1"/>
  <c r="P56" i="9" s="1"/>
  <c r="Q56" i="9" s="1"/>
  <c r="P55" i="9"/>
  <c r="Q55" i="9" s="1"/>
  <c r="N56" i="9"/>
  <c r="O56" i="9" s="1"/>
  <c r="B57" i="9"/>
  <c r="A58" i="9" s="1"/>
  <c r="N57" i="11"/>
  <c r="O57" i="11" s="1"/>
  <c r="P57" i="11"/>
  <c r="Q57" i="11" s="1"/>
  <c r="B58" i="11"/>
  <c r="A59" i="11" s="1"/>
  <c r="C58" i="11"/>
  <c r="D58" i="11" s="1"/>
  <c r="E58" i="11" s="1"/>
  <c r="M58" i="11" s="1"/>
  <c r="C57" i="9" l="1"/>
  <c r="D57" i="9" s="1"/>
  <c r="E57" i="9" s="1"/>
  <c r="M57" i="9" s="1"/>
  <c r="N57" i="9" s="1"/>
  <c r="O57" i="9" s="1"/>
  <c r="B58" i="9"/>
  <c r="A59" i="9" s="1"/>
  <c r="N58" i="11"/>
  <c r="O58" i="11" s="1"/>
  <c r="P58" i="11"/>
  <c r="Q58" i="11" s="1"/>
  <c r="C59" i="11"/>
  <c r="D59" i="11" s="1"/>
  <c r="E59" i="11" s="1"/>
  <c r="M59" i="11" s="1"/>
  <c r="B59" i="11"/>
  <c r="A60" i="11" s="1"/>
  <c r="P57" i="9" l="1"/>
  <c r="Q57" i="9" s="1"/>
  <c r="C58" i="9"/>
  <c r="D58" i="9" s="1"/>
  <c r="E58" i="9" s="1"/>
  <c r="M58" i="9" s="1"/>
  <c r="N58" i="9" s="1"/>
  <c r="O58" i="9" s="1"/>
  <c r="B59" i="9"/>
  <c r="A60" i="9" s="1"/>
  <c r="B60" i="11"/>
  <c r="A61" i="11" s="1"/>
  <c r="C60" i="11"/>
  <c r="D60" i="11" s="1"/>
  <c r="E60" i="11" s="1"/>
  <c r="M60" i="11" s="1"/>
  <c r="N59" i="11"/>
  <c r="O59" i="11" s="1"/>
  <c r="P59" i="11"/>
  <c r="Q59" i="11" s="1"/>
  <c r="C59" i="9" l="1"/>
  <c r="D59" i="9" s="1"/>
  <c r="E59" i="9" s="1"/>
  <c r="M59" i="9" s="1"/>
  <c r="P59" i="9" s="1"/>
  <c r="Q59" i="9" s="1"/>
  <c r="P58" i="9"/>
  <c r="Q58" i="9" s="1"/>
  <c r="B60" i="9"/>
  <c r="A61" i="9" s="1"/>
  <c r="N60" i="11"/>
  <c r="O60" i="11" s="1"/>
  <c r="P60" i="11"/>
  <c r="Q60" i="11" s="1"/>
  <c r="B61" i="11"/>
  <c r="A62" i="11" s="1"/>
  <c r="C61" i="11"/>
  <c r="D61" i="11" s="1"/>
  <c r="E61" i="11" s="1"/>
  <c r="M61" i="11" s="1"/>
  <c r="N59" i="9" l="1"/>
  <c r="O59" i="9" s="1"/>
  <c r="C60" i="9"/>
  <c r="D60" i="9" s="1"/>
  <c r="E60" i="9" s="1"/>
  <c r="M60" i="9" s="1"/>
  <c r="N60" i="9"/>
  <c r="O60" i="9" s="1"/>
  <c r="P60" i="9"/>
  <c r="Q60" i="9" s="1"/>
  <c r="B61" i="9"/>
  <c r="A62" i="9" s="1"/>
  <c r="N61" i="11"/>
  <c r="O61" i="11" s="1"/>
  <c r="P61" i="11"/>
  <c r="Q61" i="11" s="1"/>
  <c r="C62" i="11"/>
  <c r="D62" i="11" s="1"/>
  <c r="E62" i="11" s="1"/>
  <c r="M62" i="11" s="1"/>
  <c r="B62" i="11"/>
  <c r="A63" i="11" s="1"/>
  <c r="C61" i="9" l="1"/>
  <c r="D61" i="9" s="1"/>
  <c r="E61" i="9" s="1"/>
  <c r="M61" i="9" s="1"/>
  <c r="N61" i="9" s="1"/>
  <c r="O61" i="9" s="1"/>
  <c r="B62" i="9"/>
  <c r="A63" i="9" s="1"/>
  <c r="N62" i="11"/>
  <c r="O62" i="11" s="1"/>
  <c r="P62" i="11"/>
  <c r="Q62" i="11" s="1"/>
  <c r="B63" i="11"/>
  <c r="A64" i="11" s="1"/>
  <c r="C63" i="11"/>
  <c r="D63" i="11" s="1"/>
  <c r="E63" i="11" s="1"/>
  <c r="M63" i="11" s="1"/>
  <c r="C62" i="9" l="1"/>
  <c r="D62" i="9" s="1"/>
  <c r="E62" i="9" s="1"/>
  <c r="M62" i="9" s="1"/>
  <c r="P62" i="9" s="1"/>
  <c r="Q62" i="9" s="1"/>
  <c r="P61" i="9"/>
  <c r="Q61" i="9" s="1"/>
  <c r="N62" i="9"/>
  <c r="O62" i="9" s="1"/>
  <c r="B63" i="9"/>
  <c r="A64" i="9" s="1"/>
  <c r="N63" i="11"/>
  <c r="O63" i="11" s="1"/>
  <c r="P63" i="11"/>
  <c r="Q63" i="11" s="1"/>
  <c r="C64" i="11"/>
  <c r="D64" i="11" s="1"/>
  <c r="E64" i="11" s="1"/>
  <c r="M64" i="11" s="1"/>
  <c r="B64" i="11"/>
  <c r="A65" i="11" s="1"/>
  <c r="C63" i="9" l="1"/>
  <c r="D63" i="9" s="1"/>
  <c r="E63" i="9" s="1"/>
  <c r="M63" i="9" s="1"/>
  <c r="N63" i="9" s="1"/>
  <c r="O63" i="9" s="1"/>
  <c r="B64" i="9"/>
  <c r="A65" i="9" s="1"/>
  <c r="N64" i="11"/>
  <c r="O64" i="11" s="1"/>
  <c r="P64" i="11"/>
  <c r="Q64" i="11" s="1"/>
  <c r="B65" i="11"/>
  <c r="A66" i="11" s="1"/>
  <c r="C65" i="11"/>
  <c r="D65" i="11" s="1"/>
  <c r="E65" i="11" s="1"/>
  <c r="M65" i="11" s="1"/>
  <c r="P63" i="9" l="1"/>
  <c r="Q63" i="9" s="1"/>
  <c r="C64" i="9"/>
  <c r="D64" i="9" s="1"/>
  <c r="E64" i="9" s="1"/>
  <c r="M64" i="9" s="1"/>
  <c r="N64" i="9" s="1"/>
  <c r="O64" i="9" s="1"/>
  <c r="B65" i="9"/>
  <c r="A66" i="9" s="1"/>
  <c r="C65" i="9"/>
  <c r="D65" i="9" s="1"/>
  <c r="E65" i="9" s="1"/>
  <c r="M65" i="9" s="1"/>
  <c r="N65" i="11"/>
  <c r="O65" i="11" s="1"/>
  <c r="P65" i="11"/>
  <c r="Q65" i="11" s="1"/>
  <c r="C66" i="11"/>
  <c r="D66" i="11" s="1"/>
  <c r="E66" i="11" s="1"/>
  <c r="M66" i="11" s="1"/>
  <c r="B66" i="11"/>
  <c r="A67" i="11" s="1"/>
  <c r="P64" i="9" l="1"/>
  <c r="Q64" i="9" s="1"/>
  <c r="N65" i="9"/>
  <c r="O65" i="9" s="1"/>
  <c r="P65" i="9"/>
  <c r="Q65" i="9" s="1"/>
  <c r="B66" i="9"/>
  <c r="A67" i="9" s="1"/>
  <c r="N66" i="11"/>
  <c r="O66" i="11" s="1"/>
  <c r="P66" i="11"/>
  <c r="Q66" i="11" s="1"/>
  <c r="B67" i="11"/>
  <c r="A68" i="11" s="1"/>
  <c r="C67" i="11"/>
  <c r="D67" i="11" s="1"/>
  <c r="E67" i="11" s="1"/>
  <c r="M67" i="11" s="1"/>
  <c r="C66" i="9" l="1"/>
  <c r="D66" i="9" s="1"/>
  <c r="E66" i="9" s="1"/>
  <c r="M66" i="9" s="1"/>
  <c r="N66" i="9" s="1"/>
  <c r="O66" i="9" s="1"/>
  <c r="B67" i="9"/>
  <c r="A68" i="9" s="1"/>
  <c r="N67" i="11"/>
  <c r="O67" i="11" s="1"/>
  <c r="P67" i="11"/>
  <c r="Q67" i="11" s="1"/>
  <c r="C68" i="11"/>
  <c r="D68" i="11" s="1"/>
  <c r="E68" i="11" s="1"/>
  <c r="M68" i="11" s="1"/>
  <c r="B68" i="11"/>
  <c r="A69" i="11" s="1"/>
  <c r="P66" i="9" l="1"/>
  <c r="Q66" i="9" s="1"/>
  <c r="C67" i="9"/>
  <c r="D67" i="9" s="1"/>
  <c r="E67" i="9" s="1"/>
  <c r="M67" i="9" s="1"/>
  <c r="N67" i="9" s="1"/>
  <c r="O67" i="9" s="1"/>
  <c r="B68" i="9"/>
  <c r="A69" i="9" s="1"/>
  <c r="B69" i="11"/>
  <c r="A70" i="11" s="1"/>
  <c r="C69" i="11"/>
  <c r="D69" i="11" s="1"/>
  <c r="E69" i="11" s="1"/>
  <c r="M69" i="11" s="1"/>
  <c r="N68" i="11"/>
  <c r="O68" i="11" s="1"/>
  <c r="P68" i="11"/>
  <c r="Q68" i="11" s="1"/>
  <c r="C68" i="9" l="1"/>
  <c r="D68" i="9" s="1"/>
  <c r="E68" i="9" s="1"/>
  <c r="M68" i="9" s="1"/>
  <c r="P68" i="9" s="1"/>
  <c r="Q68" i="9" s="1"/>
  <c r="P67" i="9"/>
  <c r="Q67" i="9" s="1"/>
  <c r="N68" i="9"/>
  <c r="O68" i="9" s="1"/>
  <c r="B69" i="9"/>
  <c r="A70" i="9" s="1"/>
  <c r="N69" i="11"/>
  <c r="O69" i="11" s="1"/>
  <c r="P69" i="11"/>
  <c r="Q69" i="11" s="1"/>
  <c r="C70" i="11"/>
  <c r="D70" i="11" s="1"/>
  <c r="E70" i="11" s="1"/>
  <c r="M70" i="11" s="1"/>
  <c r="B70" i="11"/>
  <c r="A71" i="11" s="1"/>
  <c r="C69" i="9" l="1"/>
  <c r="D69" i="9" s="1"/>
  <c r="E69" i="9" s="1"/>
  <c r="M69" i="9" s="1"/>
  <c r="N69" i="9" s="1"/>
  <c r="O69" i="9" s="1"/>
  <c r="B70" i="9"/>
  <c r="A71" i="9" s="1"/>
  <c r="P70" i="11"/>
  <c r="Q70" i="11" s="1"/>
  <c r="N70" i="11"/>
  <c r="O70" i="11" s="1"/>
  <c r="C71" i="11"/>
  <c r="D71" i="11" s="1"/>
  <c r="E71" i="11" s="1"/>
  <c r="M71" i="11" s="1"/>
  <c r="B71" i="11"/>
  <c r="A72" i="11" s="1"/>
  <c r="P69" i="9" l="1"/>
  <c r="Q69" i="9" s="1"/>
  <c r="C70" i="9"/>
  <c r="D70" i="9" s="1"/>
  <c r="E70" i="9" s="1"/>
  <c r="M70" i="9" s="1"/>
  <c r="N70" i="9" s="1"/>
  <c r="O70" i="9" s="1"/>
  <c r="B71" i="9"/>
  <c r="A72" i="9" s="1"/>
  <c r="N71" i="11"/>
  <c r="O71" i="11" s="1"/>
  <c r="P71" i="11"/>
  <c r="Q71" i="11" s="1"/>
  <c r="C72" i="11"/>
  <c r="D72" i="11" s="1"/>
  <c r="E72" i="11" s="1"/>
  <c r="M72" i="11" s="1"/>
  <c r="B72" i="11"/>
  <c r="A73" i="11" s="1"/>
  <c r="P70" i="9" l="1"/>
  <c r="Q70" i="9" s="1"/>
  <c r="C71" i="9"/>
  <c r="D71" i="9" s="1"/>
  <c r="E71" i="9" s="1"/>
  <c r="M71" i="9" s="1"/>
  <c r="N71" i="9" s="1"/>
  <c r="O71" i="9" s="1"/>
  <c r="B72" i="9"/>
  <c r="A73" i="9" s="1"/>
  <c r="C72" i="9"/>
  <c r="D72" i="9" s="1"/>
  <c r="E72" i="9" s="1"/>
  <c r="M72" i="9" s="1"/>
  <c r="P72" i="11"/>
  <c r="Q72" i="11" s="1"/>
  <c r="N72" i="11"/>
  <c r="O72" i="11" s="1"/>
  <c r="C73" i="11"/>
  <c r="D73" i="11" s="1"/>
  <c r="E73" i="11" s="1"/>
  <c r="M73" i="11" s="1"/>
  <c r="B73" i="11"/>
  <c r="A74" i="11" s="1"/>
  <c r="P71" i="9" l="1"/>
  <c r="Q71" i="9" s="1"/>
  <c r="N72" i="9"/>
  <c r="O72" i="9" s="1"/>
  <c r="P72" i="9"/>
  <c r="Q72" i="9" s="1"/>
  <c r="B73" i="9"/>
  <c r="A74" i="9" s="1"/>
  <c r="N73" i="11"/>
  <c r="O73" i="11" s="1"/>
  <c r="P73" i="11"/>
  <c r="Q73" i="11" s="1"/>
  <c r="C74" i="11"/>
  <c r="D74" i="11" s="1"/>
  <c r="E74" i="11" s="1"/>
  <c r="M74" i="11" s="1"/>
  <c r="B74" i="11"/>
  <c r="A75" i="11" s="1"/>
  <c r="C73" i="9" l="1"/>
  <c r="D73" i="9" s="1"/>
  <c r="E73" i="9" s="1"/>
  <c r="M73" i="9" s="1"/>
  <c r="N73" i="9" s="1"/>
  <c r="O73" i="9" s="1"/>
  <c r="B74" i="9"/>
  <c r="A75" i="9" s="1"/>
  <c r="P74" i="11"/>
  <c r="Q74" i="11" s="1"/>
  <c r="N74" i="11"/>
  <c r="O74" i="11" s="1"/>
  <c r="B75" i="11"/>
  <c r="A76" i="11" s="1"/>
  <c r="C75" i="11"/>
  <c r="D75" i="11" s="1"/>
  <c r="E75" i="11" s="1"/>
  <c r="M75" i="11" s="1"/>
  <c r="P73" i="9" l="1"/>
  <c r="Q73" i="9" s="1"/>
  <c r="C74" i="9"/>
  <c r="D74" i="9" s="1"/>
  <c r="E74" i="9" s="1"/>
  <c r="M74" i="9" s="1"/>
  <c r="N74" i="9" s="1"/>
  <c r="O74" i="9" s="1"/>
  <c r="B75" i="9"/>
  <c r="A76" i="9" s="1"/>
  <c r="N75" i="11"/>
  <c r="O75" i="11" s="1"/>
  <c r="P75" i="11"/>
  <c r="Q75" i="11" s="1"/>
  <c r="C76" i="11"/>
  <c r="D76" i="11" s="1"/>
  <c r="E76" i="11" s="1"/>
  <c r="M76" i="11" s="1"/>
  <c r="B76" i="11"/>
  <c r="A77" i="11" s="1"/>
  <c r="C75" i="9" l="1"/>
  <c r="D75" i="9" s="1"/>
  <c r="E75" i="9" s="1"/>
  <c r="M75" i="9" s="1"/>
  <c r="P75" i="9" s="1"/>
  <c r="Q75" i="9" s="1"/>
  <c r="P74" i="9"/>
  <c r="Q74" i="9" s="1"/>
  <c r="N75" i="9"/>
  <c r="O75" i="9" s="1"/>
  <c r="B76" i="9"/>
  <c r="A77" i="9" s="1"/>
  <c r="C77" i="11"/>
  <c r="D77" i="11" s="1"/>
  <c r="E77" i="11" s="1"/>
  <c r="M77" i="11" s="1"/>
  <c r="B77" i="11"/>
  <c r="A78" i="11" s="1"/>
  <c r="N76" i="11"/>
  <c r="O76" i="11" s="1"/>
  <c r="P76" i="11"/>
  <c r="Q76" i="11" s="1"/>
  <c r="C76" i="9" l="1"/>
  <c r="D76" i="9" s="1"/>
  <c r="E76" i="9" s="1"/>
  <c r="M76" i="9" s="1"/>
  <c r="N76" i="9" s="1"/>
  <c r="O76" i="9" s="1"/>
  <c r="B77" i="9"/>
  <c r="A78" i="9" s="1"/>
  <c r="C78" i="11"/>
  <c r="D78" i="11" s="1"/>
  <c r="E78" i="11" s="1"/>
  <c r="M78" i="11" s="1"/>
  <c r="B78" i="11"/>
  <c r="A79" i="11" s="1"/>
  <c r="N77" i="11"/>
  <c r="O77" i="11" s="1"/>
  <c r="P77" i="11"/>
  <c r="Q77" i="11" s="1"/>
  <c r="P76" i="9" l="1"/>
  <c r="Q76" i="9" s="1"/>
  <c r="C77" i="9"/>
  <c r="D77" i="9" s="1"/>
  <c r="E77" i="9" s="1"/>
  <c r="M77" i="9" s="1"/>
  <c r="N77" i="9" s="1"/>
  <c r="O77" i="9" s="1"/>
  <c r="B78" i="9"/>
  <c r="A79" i="9" s="1"/>
  <c r="N78" i="11"/>
  <c r="O78" i="11" s="1"/>
  <c r="P78" i="11"/>
  <c r="Q78" i="11" s="1"/>
  <c r="C79" i="11"/>
  <c r="D79" i="11" s="1"/>
  <c r="E79" i="11" s="1"/>
  <c r="M79" i="11" s="1"/>
  <c r="B79" i="11"/>
  <c r="A80" i="11" s="1"/>
  <c r="P77" i="9" l="1"/>
  <c r="Q77" i="9" s="1"/>
  <c r="C78" i="9"/>
  <c r="D78" i="9" s="1"/>
  <c r="E78" i="9" s="1"/>
  <c r="M78" i="9" s="1"/>
  <c r="N78" i="9" s="1"/>
  <c r="O78" i="9" s="1"/>
  <c r="B79" i="9"/>
  <c r="A80" i="9" s="1"/>
  <c r="C79" i="9"/>
  <c r="D79" i="9" s="1"/>
  <c r="E79" i="9" s="1"/>
  <c r="M79" i="9" s="1"/>
  <c r="N79" i="11"/>
  <c r="O79" i="11" s="1"/>
  <c r="P79" i="11"/>
  <c r="Q79" i="11" s="1"/>
  <c r="C80" i="11"/>
  <c r="D80" i="11" s="1"/>
  <c r="E80" i="11" s="1"/>
  <c r="M80" i="11" s="1"/>
  <c r="B80" i="11"/>
  <c r="A81" i="11" s="1"/>
  <c r="P78" i="9" l="1"/>
  <c r="Q78" i="9" s="1"/>
  <c r="N79" i="9"/>
  <c r="O79" i="9" s="1"/>
  <c r="P79" i="9"/>
  <c r="Q79" i="9" s="1"/>
  <c r="B80" i="9"/>
  <c r="A81" i="9" s="1"/>
  <c r="P80" i="11"/>
  <c r="Q80" i="11" s="1"/>
  <c r="N80" i="11"/>
  <c r="O80" i="11" s="1"/>
  <c r="B81" i="11"/>
  <c r="A82" i="11" s="1"/>
  <c r="C81" i="11"/>
  <c r="D81" i="11" s="1"/>
  <c r="E81" i="11" s="1"/>
  <c r="M81" i="11" s="1"/>
  <c r="C80" i="9" l="1"/>
  <c r="D80" i="9" s="1"/>
  <c r="E80" i="9" s="1"/>
  <c r="M80" i="9" s="1"/>
  <c r="N80" i="9" s="1"/>
  <c r="O80" i="9" s="1"/>
  <c r="B81" i="9"/>
  <c r="A82" i="9" s="1"/>
  <c r="P81" i="11"/>
  <c r="Q81" i="11" s="1"/>
  <c r="N81" i="11"/>
  <c r="O81" i="11" s="1"/>
  <c r="C82" i="11"/>
  <c r="D82" i="11" s="1"/>
  <c r="E82" i="11" s="1"/>
  <c r="M82" i="11" s="1"/>
  <c r="B82" i="11"/>
  <c r="A83" i="11" s="1"/>
  <c r="P80" i="9" l="1"/>
  <c r="Q80" i="9" s="1"/>
  <c r="C81" i="9"/>
  <c r="D81" i="9" s="1"/>
  <c r="E81" i="9" s="1"/>
  <c r="M81" i="9" s="1"/>
  <c r="N81" i="9" s="1"/>
  <c r="O81" i="9" s="1"/>
  <c r="B82" i="9"/>
  <c r="A83" i="9" s="1"/>
  <c r="B83" i="11"/>
  <c r="A84" i="11" s="1"/>
  <c r="C83" i="11"/>
  <c r="D83" i="11" s="1"/>
  <c r="E83" i="11" s="1"/>
  <c r="M83" i="11" s="1"/>
  <c r="P82" i="11"/>
  <c r="Q82" i="11" s="1"/>
  <c r="N82" i="11"/>
  <c r="O82" i="11" s="1"/>
  <c r="C82" i="9" l="1"/>
  <c r="D82" i="9" s="1"/>
  <c r="E82" i="9" s="1"/>
  <c r="M82" i="9" s="1"/>
  <c r="P82" i="9" s="1"/>
  <c r="Q82" i="9" s="1"/>
  <c r="P81" i="9"/>
  <c r="Q81" i="9" s="1"/>
  <c r="N82" i="9"/>
  <c r="O82" i="9" s="1"/>
  <c r="B83" i="9"/>
  <c r="A84" i="9" s="1"/>
  <c r="C84" i="11"/>
  <c r="D84" i="11" s="1"/>
  <c r="E84" i="11" s="1"/>
  <c r="M84" i="11" s="1"/>
  <c r="B84" i="11"/>
  <c r="A85" i="11" s="1"/>
  <c r="N83" i="11"/>
  <c r="O83" i="11" s="1"/>
  <c r="P83" i="11"/>
  <c r="Q83" i="11" s="1"/>
  <c r="C83" i="9" l="1"/>
  <c r="D83" i="9" s="1"/>
  <c r="E83" i="9" s="1"/>
  <c r="M83" i="9" s="1"/>
  <c r="N83" i="9" s="1"/>
  <c r="O83" i="9" s="1"/>
  <c r="B84" i="9"/>
  <c r="A85" i="9" s="1"/>
  <c r="C85" i="11"/>
  <c r="D85" i="11" s="1"/>
  <c r="E85" i="11" s="1"/>
  <c r="M85" i="11" s="1"/>
  <c r="B85" i="11"/>
  <c r="A86" i="11" s="1"/>
  <c r="N84" i="11"/>
  <c r="O84" i="11" s="1"/>
  <c r="P84" i="11"/>
  <c r="Q84" i="11" s="1"/>
  <c r="P83" i="9" l="1"/>
  <c r="Q83" i="9" s="1"/>
  <c r="C84" i="9"/>
  <c r="D84" i="9" s="1"/>
  <c r="E84" i="9" s="1"/>
  <c r="M84" i="9" s="1"/>
  <c r="N84" i="9" s="1"/>
  <c r="O84" i="9" s="1"/>
  <c r="B85" i="9"/>
  <c r="A86" i="9" s="1"/>
  <c r="B86" i="11"/>
  <c r="A87" i="11" s="1"/>
  <c r="C86" i="11"/>
  <c r="D86" i="11" s="1"/>
  <c r="E86" i="11" s="1"/>
  <c r="M86" i="11" s="1"/>
  <c r="N85" i="11"/>
  <c r="O85" i="11" s="1"/>
  <c r="P85" i="11"/>
  <c r="Q85" i="11" s="1"/>
  <c r="C85" i="9" l="1"/>
  <c r="D85" i="9" s="1"/>
  <c r="E85" i="9" s="1"/>
  <c r="M85" i="9" s="1"/>
  <c r="P85" i="9" s="1"/>
  <c r="Q85" i="9" s="1"/>
  <c r="P84" i="9"/>
  <c r="Q84" i="9" s="1"/>
  <c r="N85" i="9"/>
  <c r="O85" i="9" s="1"/>
  <c r="B86" i="9"/>
  <c r="A87" i="9" s="1"/>
  <c r="N86" i="11"/>
  <c r="O86" i="11" s="1"/>
  <c r="P86" i="11"/>
  <c r="Q86" i="11" s="1"/>
  <c r="C87" i="11"/>
  <c r="D87" i="11" s="1"/>
  <c r="E87" i="11" s="1"/>
  <c r="M87" i="11" s="1"/>
  <c r="B87" i="11"/>
  <c r="A88" i="11" s="1"/>
  <c r="C86" i="9" l="1"/>
  <c r="D86" i="9" s="1"/>
  <c r="E86" i="9" s="1"/>
  <c r="M86" i="9" s="1"/>
  <c r="N86" i="9" s="1"/>
  <c r="O86" i="9" s="1"/>
  <c r="B87" i="9"/>
  <c r="A88" i="9" s="1"/>
  <c r="B88" i="11"/>
  <c r="A89" i="11" s="1"/>
  <c r="C88" i="11"/>
  <c r="D88" i="11" s="1"/>
  <c r="E88" i="11" s="1"/>
  <c r="M88" i="11" s="1"/>
  <c r="N87" i="11"/>
  <c r="O87" i="11" s="1"/>
  <c r="P87" i="11"/>
  <c r="Q87" i="11" s="1"/>
  <c r="P86" i="9" l="1"/>
  <c r="Q86" i="9" s="1"/>
  <c r="C87" i="9"/>
  <c r="D87" i="9" s="1"/>
  <c r="E87" i="9" s="1"/>
  <c r="M87" i="9" s="1"/>
  <c r="N87" i="9" s="1"/>
  <c r="O87" i="9" s="1"/>
  <c r="B88" i="9"/>
  <c r="A89" i="9" s="1"/>
  <c r="N88" i="11"/>
  <c r="O88" i="11" s="1"/>
  <c r="P88" i="11"/>
  <c r="Q88" i="11" s="1"/>
  <c r="C89" i="11"/>
  <c r="D89" i="11" s="1"/>
  <c r="E89" i="11" s="1"/>
  <c r="M89" i="11" s="1"/>
  <c r="B89" i="11"/>
  <c r="A90" i="11" s="1"/>
  <c r="C88" i="9" l="1"/>
  <c r="D88" i="9" s="1"/>
  <c r="E88" i="9" s="1"/>
  <c r="M88" i="9" s="1"/>
  <c r="P88" i="9" s="1"/>
  <c r="Q88" i="9" s="1"/>
  <c r="P87" i="9"/>
  <c r="Q87" i="9" s="1"/>
  <c r="N88" i="9"/>
  <c r="O88" i="9" s="1"/>
  <c r="B89" i="9"/>
  <c r="A90" i="9" s="1"/>
  <c r="P89" i="11"/>
  <c r="Q89" i="11" s="1"/>
  <c r="N89" i="11"/>
  <c r="O89" i="11" s="1"/>
  <c r="C90" i="11"/>
  <c r="D90" i="11" s="1"/>
  <c r="E90" i="11" s="1"/>
  <c r="M90" i="11" s="1"/>
  <c r="B90" i="11"/>
  <c r="A91" i="11" s="1"/>
  <c r="C89" i="9" l="1"/>
  <c r="D89" i="9" s="1"/>
  <c r="E89" i="9" s="1"/>
  <c r="M89" i="9" s="1"/>
  <c r="N89" i="9" s="1"/>
  <c r="O89" i="9" s="1"/>
  <c r="B90" i="9"/>
  <c r="A91" i="9" s="1"/>
  <c r="N90" i="11"/>
  <c r="O90" i="11" s="1"/>
  <c r="P90" i="11"/>
  <c r="Q90" i="11" s="1"/>
  <c r="C91" i="11"/>
  <c r="D91" i="11" s="1"/>
  <c r="E91" i="11" s="1"/>
  <c r="M91" i="11" s="1"/>
  <c r="B91" i="11"/>
  <c r="A92" i="11" s="1"/>
  <c r="P89" i="9" l="1"/>
  <c r="Q89" i="9" s="1"/>
  <c r="C90" i="9"/>
  <c r="D90" i="9" s="1"/>
  <c r="E90" i="9" s="1"/>
  <c r="M90" i="9" s="1"/>
  <c r="N90" i="9" s="1"/>
  <c r="O90" i="9" s="1"/>
  <c r="B91" i="9"/>
  <c r="A92" i="9" s="1"/>
  <c r="N91" i="11"/>
  <c r="O91" i="11" s="1"/>
  <c r="P91" i="11"/>
  <c r="Q91" i="11" s="1"/>
  <c r="B92" i="11"/>
  <c r="A93" i="11" s="1"/>
  <c r="C92" i="11"/>
  <c r="D92" i="11" s="1"/>
  <c r="E92" i="11" s="1"/>
  <c r="M92" i="11" s="1"/>
  <c r="C91" i="9" l="1"/>
  <c r="D91" i="9" s="1"/>
  <c r="E91" i="9" s="1"/>
  <c r="M91" i="9" s="1"/>
  <c r="P91" i="9" s="1"/>
  <c r="Q91" i="9" s="1"/>
  <c r="P90" i="9"/>
  <c r="Q90" i="9" s="1"/>
  <c r="N91" i="9"/>
  <c r="O91" i="9" s="1"/>
  <c r="B92" i="9"/>
  <c r="A93" i="9" s="1"/>
  <c r="N92" i="11"/>
  <c r="O92" i="11" s="1"/>
  <c r="P92" i="11"/>
  <c r="Q92" i="11" s="1"/>
  <c r="C93" i="11"/>
  <c r="D93" i="11" s="1"/>
  <c r="E93" i="11" s="1"/>
  <c r="M93" i="11" s="1"/>
  <c r="B93" i="11"/>
  <c r="A94" i="11" s="1"/>
  <c r="C92" i="9" l="1"/>
  <c r="D92" i="9" s="1"/>
  <c r="E92" i="9" s="1"/>
  <c r="M92" i="9" s="1"/>
  <c r="N92" i="9" s="1"/>
  <c r="O92" i="9" s="1"/>
  <c r="B93" i="9"/>
  <c r="A94" i="9" s="1"/>
  <c r="P93" i="11"/>
  <c r="Q93" i="11" s="1"/>
  <c r="N93" i="11"/>
  <c r="O93" i="11" s="1"/>
  <c r="C94" i="11"/>
  <c r="D94" i="11" s="1"/>
  <c r="E94" i="11" s="1"/>
  <c r="M94" i="11" s="1"/>
  <c r="B94" i="11"/>
  <c r="A95" i="11" s="1"/>
  <c r="P92" i="9" l="1"/>
  <c r="Q92" i="9" s="1"/>
  <c r="C93" i="9"/>
  <c r="D93" i="9" s="1"/>
  <c r="E93" i="9" s="1"/>
  <c r="M93" i="9" s="1"/>
  <c r="N93" i="9" s="1"/>
  <c r="O93" i="9" s="1"/>
  <c r="B94" i="9"/>
  <c r="A95" i="9" s="1"/>
  <c r="N94" i="11"/>
  <c r="O94" i="11" s="1"/>
  <c r="P94" i="11"/>
  <c r="Q94" i="11" s="1"/>
  <c r="C95" i="11"/>
  <c r="D95" i="11" s="1"/>
  <c r="E95" i="11" s="1"/>
  <c r="M95" i="11" s="1"/>
  <c r="B95" i="11"/>
  <c r="A96" i="11" s="1"/>
  <c r="C94" i="9" l="1"/>
  <c r="D94" i="9" s="1"/>
  <c r="E94" i="9" s="1"/>
  <c r="M94" i="9" s="1"/>
  <c r="P94" i="9" s="1"/>
  <c r="Q94" i="9" s="1"/>
  <c r="P93" i="9"/>
  <c r="Q93" i="9" s="1"/>
  <c r="N94" i="9"/>
  <c r="O94" i="9" s="1"/>
  <c r="B95" i="9"/>
  <c r="A96" i="9" s="1"/>
  <c r="N95" i="11"/>
  <c r="O95" i="11" s="1"/>
  <c r="P95" i="11"/>
  <c r="Q95" i="11" s="1"/>
  <c r="B96" i="11"/>
  <c r="A97" i="11" s="1"/>
  <c r="C96" i="11"/>
  <c r="D96" i="11" s="1"/>
  <c r="E96" i="11" s="1"/>
  <c r="M96" i="11" s="1"/>
  <c r="C95" i="9" l="1"/>
  <c r="D95" i="9" s="1"/>
  <c r="E95" i="9" s="1"/>
  <c r="M95" i="9" s="1"/>
  <c r="N95" i="9" s="1"/>
  <c r="O95" i="9" s="1"/>
  <c r="B96" i="9"/>
  <c r="A97" i="9" s="1"/>
  <c r="N96" i="11"/>
  <c r="O96" i="11" s="1"/>
  <c r="P96" i="11"/>
  <c r="Q96" i="11" s="1"/>
  <c r="C97" i="11"/>
  <c r="D97" i="11" s="1"/>
  <c r="E97" i="11" s="1"/>
  <c r="M97" i="11" s="1"/>
  <c r="B97" i="11"/>
  <c r="A98" i="11" s="1"/>
  <c r="P95" i="9" l="1"/>
  <c r="Q95" i="9" s="1"/>
  <c r="C96" i="9"/>
  <c r="D96" i="9" s="1"/>
  <c r="E96" i="9" s="1"/>
  <c r="M96" i="9" s="1"/>
  <c r="N96" i="9" s="1"/>
  <c r="O96" i="9" s="1"/>
  <c r="B97" i="9"/>
  <c r="A98" i="9" s="1"/>
  <c r="C97" i="9"/>
  <c r="D97" i="9" s="1"/>
  <c r="E97" i="9" s="1"/>
  <c r="P97" i="9" s="1"/>
  <c r="N97" i="11"/>
  <c r="O97" i="11" s="1"/>
  <c r="P97" i="11"/>
  <c r="Q97" i="11" s="1"/>
  <c r="C98" i="11"/>
  <c r="D98" i="11" s="1"/>
  <c r="E98" i="11" s="1"/>
  <c r="M98" i="11" s="1"/>
  <c r="B98" i="11"/>
  <c r="A99" i="11" s="1"/>
  <c r="P96" i="9" l="1"/>
  <c r="Q96" i="9" s="1"/>
  <c r="Q97" i="9" s="1"/>
  <c r="B98" i="9"/>
  <c r="A99" i="9" s="1"/>
  <c r="N98" i="11"/>
  <c r="O98" i="11" s="1"/>
  <c r="P98" i="11"/>
  <c r="Q98" i="11" s="1"/>
  <c r="C99" i="11"/>
  <c r="D99" i="11" s="1"/>
  <c r="E99" i="11" s="1"/>
  <c r="M99" i="11" s="1"/>
  <c r="B99" i="11"/>
  <c r="A100" i="11" s="1"/>
  <c r="C98" i="9" l="1"/>
  <c r="D98" i="9" s="1"/>
  <c r="E98" i="9" s="1"/>
  <c r="P98" i="9" s="1"/>
  <c r="Q98" i="9" s="1"/>
  <c r="B99" i="9"/>
  <c r="A100" i="9" s="1"/>
  <c r="N99" i="11"/>
  <c r="O99" i="11" s="1"/>
  <c r="P99" i="11"/>
  <c r="Q99" i="11" s="1"/>
  <c r="C100" i="11"/>
  <c r="D100" i="11" s="1"/>
  <c r="E100" i="11" s="1"/>
  <c r="M100" i="11" s="1"/>
  <c r="B100" i="11"/>
  <c r="A101" i="11" s="1"/>
  <c r="C99" i="9" l="1"/>
  <c r="D99" i="9" s="1"/>
  <c r="E99" i="9" s="1"/>
  <c r="P99" i="9" s="1"/>
  <c r="Q99" i="9" s="1"/>
  <c r="B100" i="9"/>
  <c r="A101" i="9" s="1"/>
  <c r="N100" i="11"/>
  <c r="O100" i="11" s="1"/>
  <c r="P100" i="11"/>
  <c r="Q100" i="11" s="1"/>
  <c r="C101" i="11"/>
  <c r="D101" i="11" s="1"/>
  <c r="E101" i="11" s="1"/>
  <c r="M101" i="11" s="1"/>
  <c r="B101" i="11"/>
  <c r="A102" i="11" s="1"/>
  <c r="C100" i="9" l="1"/>
  <c r="D100" i="9" s="1"/>
  <c r="E100" i="9" s="1"/>
  <c r="P100" i="9" s="1"/>
  <c r="Q100" i="9" s="1"/>
  <c r="B101" i="9"/>
  <c r="A102" i="9" s="1"/>
  <c r="N101" i="11"/>
  <c r="O101" i="11" s="1"/>
  <c r="P101" i="11"/>
  <c r="Q101" i="11" s="1"/>
  <c r="C102" i="11"/>
  <c r="D102" i="11" s="1"/>
  <c r="E102" i="11" s="1"/>
  <c r="M102" i="11" s="1"/>
  <c r="B102" i="11"/>
  <c r="A103" i="11" s="1"/>
  <c r="C101" i="9" l="1"/>
  <c r="D101" i="9" s="1"/>
  <c r="E101" i="9" s="1"/>
  <c r="P101" i="9" s="1"/>
  <c r="Q101" i="9" s="1"/>
  <c r="B102" i="9"/>
  <c r="A103" i="9" s="1"/>
  <c r="P102" i="11"/>
  <c r="N102" i="11"/>
  <c r="O102" i="11" s="1"/>
  <c r="B103" i="11"/>
  <c r="A104" i="11" s="1"/>
  <c r="C103" i="11"/>
  <c r="D103" i="11" s="1"/>
  <c r="E103" i="11" s="1"/>
  <c r="M103" i="11" s="1"/>
  <c r="Q102" i="11"/>
  <c r="C102" i="9" l="1"/>
  <c r="D102" i="9" s="1"/>
  <c r="E102" i="9" s="1"/>
  <c r="P102" i="9" s="1"/>
  <c r="Q102" i="9" s="1"/>
  <c r="B103" i="9"/>
  <c r="A104" i="9" s="1"/>
  <c r="N103" i="11"/>
  <c r="O103" i="11" s="1"/>
  <c r="P103" i="11"/>
  <c r="Q103" i="11" s="1"/>
  <c r="B104" i="11"/>
  <c r="A105" i="11" s="1"/>
  <c r="C104" i="11"/>
  <c r="D104" i="11" s="1"/>
  <c r="E104" i="11" s="1"/>
  <c r="M104" i="11" s="1"/>
  <c r="C103" i="9" l="1"/>
  <c r="D103" i="9" s="1"/>
  <c r="E103" i="9" s="1"/>
  <c r="P103" i="9" s="1"/>
  <c r="Q103" i="9" s="1"/>
  <c r="B104" i="9"/>
  <c r="B105" i="11"/>
  <c r="A106" i="11" s="1"/>
  <c r="C105" i="11"/>
  <c r="D105" i="11" s="1"/>
  <c r="E105" i="11" s="1"/>
  <c r="M105" i="11" s="1"/>
  <c r="P104" i="11"/>
  <c r="Q104" i="11" s="1"/>
  <c r="N104" i="11"/>
  <c r="O104" i="11" s="1"/>
  <c r="D107" i="9" l="1"/>
  <c r="E107" i="9" s="1"/>
  <c r="P107" i="9" s="1"/>
  <c r="C104" i="9"/>
  <c r="D104" i="9" s="1"/>
  <c r="E104" i="9" s="1"/>
  <c r="P104" i="9" s="1"/>
  <c r="Q104" i="9" s="1"/>
  <c r="B106" i="11"/>
  <c r="A107" i="11" s="1"/>
  <c r="C106" i="11"/>
  <c r="D106" i="11" s="1"/>
  <c r="E106" i="11" s="1"/>
  <c r="M106" i="11" s="1"/>
  <c r="N105" i="11"/>
  <c r="O105" i="11" s="1"/>
  <c r="P105" i="11"/>
  <c r="Q105" i="11" s="1"/>
  <c r="Q107" i="9" l="1"/>
  <c r="P106" i="11"/>
  <c r="Q106" i="11" s="1"/>
  <c r="N106" i="11"/>
  <c r="O106" i="11" s="1"/>
  <c r="B107" i="11"/>
  <c r="A108" i="11" s="1"/>
  <c r="C107" i="11"/>
  <c r="D107" i="11" s="1"/>
  <c r="E107" i="11" s="1"/>
  <c r="M107" i="11" s="1"/>
  <c r="D106" i="9" l="1"/>
  <c r="E106" i="9" s="1"/>
  <c r="P106" i="9" s="1"/>
  <c r="D105" i="9"/>
  <c r="E105" i="9" s="1"/>
  <c r="P105" i="9" s="1"/>
  <c r="Q105" i="9" s="1"/>
  <c r="N107" i="11"/>
  <c r="O107" i="11" s="1"/>
  <c r="P107" i="11"/>
  <c r="Q107" i="11" s="1"/>
  <c r="B108" i="11"/>
  <c r="A109" i="11" s="1"/>
  <c r="C108" i="11"/>
  <c r="D108" i="11" s="1"/>
  <c r="E108" i="11" s="1"/>
  <c r="M108" i="11" s="1"/>
  <c r="Q106" i="9" l="1"/>
  <c r="Q108" i="9" s="1"/>
  <c r="D108" i="9"/>
  <c r="E108" i="9" s="1"/>
  <c r="P108" i="9" s="1"/>
  <c r="C109" i="11"/>
  <c r="D109" i="11" s="1"/>
  <c r="E109" i="11" s="1"/>
  <c r="M109" i="11" s="1"/>
  <c r="B109" i="11"/>
  <c r="A110" i="11" s="1"/>
  <c r="P108" i="11"/>
  <c r="Q108" i="11" s="1"/>
  <c r="N108" i="11"/>
  <c r="O108" i="11" s="1"/>
  <c r="Q109" i="9" l="1"/>
  <c r="D109" i="9"/>
  <c r="E109" i="9" s="1"/>
  <c r="P109" i="9" s="1"/>
  <c r="N109" i="11"/>
  <c r="O109" i="11" s="1"/>
  <c r="P109" i="11"/>
  <c r="Q109" i="11" s="1"/>
  <c r="B110" i="11"/>
  <c r="A111" i="11" s="1"/>
  <c r="C110" i="11"/>
  <c r="D110" i="11" s="1"/>
  <c r="E110" i="11" s="1"/>
  <c r="M110" i="11" s="1"/>
  <c r="Q110" i="9" l="1"/>
  <c r="D110" i="9"/>
  <c r="E110" i="9" s="1"/>
  <c r="P110" i="9" s="1"/>
  <c r="N110" i="11"/>
  <c r="O110" i="11" s="1"/>
  <c r="P110" i="11"/>
  <c r="Q110" i="11" s="1"/>
  <c r="B111" i="11"/>
  <c r="A112" i="11" s="1"/>
  <c r="C111" i="11"/>
  <c r="D111" i="11" s="1"/>
  <c r="E111" i="11" s="1"/>
  <c r="M111" i="11" s="1"/>
  <c r="Q111" i="9" l="1"/>
  <c r="D111" i="9"/>
  <c r="E111" i="9" s="1"/>
  <c r="P111" i="9" s="1"/>
  <c r="A113" i="9"/>
  <c r="B112" i="11"/>
  <c r="A113" i="11" s="1"/>
  <c r="C112" i="11"/>
  <c r="D112" i="11" s="1"/>
  <c r="E112" i="11" s="1"/>
  <c r="M112" i="11" s="1"/>
  <c r="N111" i="11"/>
  <c r="O111" i="11" s="1"/>
  <c r="P111" i="11"/>
  <c r="Q111" i="11" s="1"/>
  <c r="Q112" i="9" l="1"/>
  <c r="D112" i="9"/>
  <c r="E112" i="9" s="1"/>
  <c r="P112" i="9" s="1"/>
  <c r="B113" i="9"/>
  <c r="A114" i="9" s="1"/>
  <c r="C113" i="11"/>
  <c r="D113" i="11" s="1"/>
  <c r="E113" i="11" s="1"/>
  <c r="M113" i="11" s="1"/>
  <c r="B113" i="11"/>
  <c r="A114" i="11" s="1"/>
  <c r="P112" i="11"/>
  <c r="Q112" i="11" s="1"/>
  <c r="N112" i="11"/>
  <c r="O112" i="11" s="1"/>
  <c r="Q113" i="9" l="1"/>
  <c r="C113" i="9"/>
  <c r="D113" i="9" s="1"/>
  <c r="E113" i="9" s="1"/>
  <c r="P113" i="9" s="1"/>
  <c r="B114" i="9"/>
  <c r="A115" i="9" s="1"/>
  <c r="P113" i="11"/>
  <c r="Q113" i="11" s="1"/>
  <c r="N113" i="11"/>
  <c r="O113" i="11" s="1"/>
  <c r="B114" i="11"/>
  <c r="A115" i="11" s="1"/>
  <c r="C114" i="11"/>
  <c r="D114" i="11" s="1"/>
  <c r="E114" i="11" s="1"/>
  <c r="M114" i="11" s="1"/>
  <c r="C114" i="9" l="1"/>
  <c r="D114" i="9" s="1"/>
  <c r="E114" i="9" s="1"/>
  <c r="P114" i="9" s="1"/>
  <c r="Q114" i="9" s="1"/>
  <c r="B115" i="9"/>
  <c r="A116" i="9" s="1"/>
  <c r="P114" i="11"/>
  <c r="Q114" i="11" s="1"/>
  <c r="N114" i="11"/>
  <c r="O114" i="11" s="1"/>
  <c r="C115" i="11"/>
  <c r="D115" i="11" s="1"/>
  <c r="E115" i="11" s="1"/>
  <c r="M115" i="11" s="1"/>
  <c r="B115" i="11"/>
  <c r="A116" i="11" s="1"/>
  <c r="C115" i="9" l="1"/>
  <c r="D115" i="9" s="1"/>
  <c r="E115" i="9" s="1"/>
  <c r="P115" i="9" s="1"/>
  <c r="Q115" i="9" s="1"/>
  <c r="B116" i="9"/>
  <c r="A117" i="9" s="1"/>
  <c r="C116" i="11"/>
  <c r="D116" i="11" s="1"/>
  <c r="E116" i="11" s="1"/>
  <c r="M116" i="11" s="1"/>
  <c r="B116" i="11"/>
  <c r="A117" i="11" s="1"/>
  <c r="P115" i="11"/>
  <c r="Q115" i="11" s="1"/>
  <c r="N115" i="11"/>
  <c r="O115" i="11" s="1"/>
  <c r="C116" i="9" l="1"/>
  <c r="D116" i="9" s="1"/>
  <c r="E116" i="9" s="1"/>
  <c r="P116" i="9" s="1"/>
  <c r="Q116" i="9" s="1"/>
  <c r="B117" i="9"/>
  <c r="A118" i="9" s="1"/>
  <c r="P116" i="11"/>
  <c r="Q116" i="11" s="1"/>
  <c r="N116" i="11"/>
  <c r="O116" i="11" s="1"/>
  <c r="C117" i="11"/>
  <c r="D117" i="11" s="1"/>
  <c r="E117" i="11" s="1"/>
  <c r="M117" i="11" s="1"/>
  <c r="B117" i="11"/>
  <c r="A118" i="11" s="1"/>
  <c r="C117" i="9" l="1"/>
  <c r="D117" i="9" s="1"/>
  <c r="E117" i="9" s="1"/>
  <c r="P117" i="9" s="1"/>
  <c r="Q117" i="9" s="1"/>
  <c r="B118" i="9"/>
  <c r="A119" i="9" s="1"/>
  <c r="P117" i="11"/>
  <c r="N117" i="11"/>
  <c r="O117" i="11" s="1"/>
  <c r="C118" i="11"/>
  <c r="D118" i="11" s="1"/>
  <c r="E118" i="11" s="1"/>
  <c r="M118" i="11" s="1"/>
  <c r="B118" i="11"/>
  <c r="A119" i="11" s="1"/>
  <c r="Q117" i="11"/>
  <c r="C118" i="9" l="1"/>
  <c r="D118" i="9" s="1"/>
  <c r="E118" i="9" s="1"/>
  <c r="P118" i="9" s="1"/>
  <c r="Q118" i="9" s="1"/>
  <c r="B119" i="9"/>
  <c r="A120" i="9" s="1"/>
  <c r="B119" i="11"/>
  <c r="A120" i="11" s="1"/>
  <c r="C119" i="11"/>
  <c r="D119" i="11" s="1"/>
  <c r="E119" i="11" s="1"/>
  <c r="M119" i="11" s="1"/>
  <c r="N118" i="11"/>
  <c r="O118" i="11" s="1"/>
  <c r="P118" i="11"/>
  <c r="Q118" i="11" s="1"/>
  <c r="C119" i="9" l="1"/>
  <c r="D119" i="9" s="1"/>
  <c r="E119" i="9" s="1"/>
  <c r="P119" i="9" s="1"/>
  <c r="Q119" i="9" s="1"/>
  <c r="B120" i="9"/>
  <c r="A121" i="9" s="1"/>
  <c r="B120" i="11"/>
  <c r="A121" i="11" s="1"/>
  <c r="C120" i="11"/>
  <c r="D120" i="11" s="1"/>
  <c r="E120" i="11" s="1"/>
  <c r="M120" i="11" s="1"/>
  <c r="N119" i="11"/>
  <c r="O119" i="11" s="1"/>
  <c r="P119" i="11"/>
  <c r="Q119" i="11" s="1"/>
  <c r="C120" i="9" l="1"/>
  <c r="D120" i="9" s="1"/>
  <c r="E120" i="9" s="1"/>
  <c r="P120" i="9" s="1"/>
  <c r="Q120" i="9" s="1"/>
  <c r="B121" i="9"/>
  <c r="A122" i="9" s="1"/>
  <c r="B121" i="11"/>
  <c r="A122" i="11" s="1"/>
  <c r="C121" i="11"/>
  <c r="D121" i="11" s="1"/>
  <c r="E121" i="11" s="1"/>
  <c r="M121" i="11" s="1"/>
  <c r="P120" i="11"/>
  <c r="Q120" i="11" s="1"/>
  <c r="N120" i="11"/>
  <c r="O120" i="11" s="1"/>
  <c r="C121" i="9" l="1"/>
  <c r="D121" i="9" s="1"/>
  <c r="E121" i="9" s="1"/>
  <c r="P121" i="9" s="1"/>
  <c r="Q121" i="9" s="1"/>
  <c r="B122" i="9"/>
  <c r="A123" i="9" s="1"/>
  <c r="C122" i="11"/>
  <c r="D122" i="11" s="1"/>
  <c r="E122" i="11" s="1"/>
  <c r="M122" i="11" s="1"/>
  <c r="B122" i="11"/>
  <c r="A123" i="11" s="1"/>
  <c r="N121" i="11"/>
  <c r="O121" i="11" s="1"/>
  <c r="P121" i="11"/>
  <c r="Q121" i="11" s="1"/>
  <c r="C122" i="9" l="1"/>
  <c r="D122" i="9" s="1"/>
  <c r="E122" i="9" s="1"/>
  <c r="P122" i="9" s="1"/>
  <c r="Q122" i="9" s="1"/>
  <c r="B123" i="9"/>
  <c r="B123" i="11"/>
  <c r="A124" i="11" s="1"/>
  <c r="C123" i="11"/>
  <c r="D123" i="11" s="1"/>
  <c r="E123" i="11" s="1"/>
  <c r="M123" i="11" s="1"/>
  <c r="N122" i="11"/>
  <c r="O122" i="11" s="1"/>
  <c r="P122" i="11"/>
  <c r="Q122" i="11" s="1"/>
  <c r="C123" i="9" l="1"/>
  <c r="D123" i="9" s="1"/>
  <c r="E123" i="9" s="1"/>
  <c r="P123" i="9" s="1"/>
  <c r="Q123" i="9" s="1"/>
  <c r="A125" i="9"/>
  <c r="C124" i="11"/>
  <c r="D124" i="11" s="1"/>
  <c r="E124" i="11" s="1"/>
  <c r="M124" i="11" s="1"/>
  <c r="B124" i="11"/>
  <c r="A125" i="11" s="1"/>
  <c r="P123" i="11"/>
  <c r="Q123" i="11" s="1"/>
  <c r="N123" i="11"/>
  <c r="O123" i="11" s="1"/>
  <c r="B125" i="9" l="1"/>
  <c r="A126" i="9" s="1"/>
  <c r="N124" i="11"/>
  <c r="O124" i="11" s="1"/>
  <c r="P124" i="11"/>
  <c r="Q124" i="11" s="1"/>
  <c r="B125" i="11"/>
  <c r="A126" i="11" s="1"/>
  <c r="C125" i="11"/>
  <c r="D125" i="11" s="1"/>
  <c r="E125" i="11" s="1"/>
  <c r="M125" i="11" s="1"/>
  <c r="C125" i="9" l="1"/>
  <c r="D125" i="9" s="1"/>
  <c r="E125" i="9" s="1"/>
  <c r="M125" i="9" s="1"/>
  <c r="N125" i="9" s="1"/>
  <c r="O125" i="9" s="1"/>
  <c r="B126" i="9"/>
  <c r="A127" i="9" s="1"/>
  <c r="N125" i="11"/>
  <c r="O125" i="11" s="1"/>
  <c r="P125" i="11"/>
  <c r="Q125" i="11" s="1"/>
  <c r="B126" i="11"/>
  <c r="A127" i="11" s="1"/>
  <c r="C126" i="11"/>
  <c r="D126" i="11" s="1"/>
  <c r="E126" i="11" s="1"/>
  <c r="M126" i="11" s="1"/>
  <c r="P125" i="9" l="1"/>
  <c r="Q125" i="9" s="1"/>
  <c r="C126" i="9"/>
  <c r="D126" i="9" s="1"/>
  <c r="E126" i="9" s="1"/>
  <c r="M126" i="9" s="1"/>
  <c r="N126" i="9" s="1"/>
  <c r="O126" i="9" s="1"/>
  <c r="B127" i="9"/>
  <c r="A128" i="9" s="1"/>
  <c r="B127" i="11"/>
  <c r="A128" i="11" s="1"/>
  <c r="C127" i="11"/>
  <c r="D127" i="11" s="1"/>
  <c r="E127" i="11" s="1"/>
  <c r="M127" i="11" s="1"/>
  <c r="N126" i="11"/>
  <c r="O126" i="11" s="1"/>
  <c r="P126" i="11"/>
  <c r="Q126" i="11" s="1"/>
  <c r="P126" i="9" l="1"/>
  <c r="Q126" i="9" s="1"/>
  <c r="C127" i="9"/>
  <c r="D127" i="9" s="1"/>
  <c r="E127" i="9" s="1"/>
  <c r="M127" i="9" s="1"/>
  <c r="N127" i="9" s="1"/>
  <c r="O127" i="9" s="1"/>
  <c r="B128" i="9"/>
  <c r="A129" i="9" s="1"/>
  <c r="B128" i="11"/>
  <c r="A129" i="11" s="1"/>
  <c r="C128" i="11"/>
  <c r="D128" i="11" s="1"/>
  <c r="E128" i="11" s="1"/>
  <c r="M128" i="11" s="1"/>
  <c r="N127" i="11"/>
  <c r="O127" i="11" s="1"/>
  <c r="P127" i="11"/>
  <c r="Q127" i="11" s="1"/>
  <c r="C128" i="9" l="1"/>
  <c r="D128" i="9" s="1"/>
  <c r="E128" i="9" s="1"/>
  <c r="M128" i="9" s="1"/>
  <c r="P128" i="9" s="1"/>
  <c r="Q128" i="9" s="1"/>
  <c r="P127" i="9"/>
  <c r="Q127" i="9" s="1"/>
  <c r="B129" i="9"/>
  <c r="A130" i="9" s="1"/>
  <c r="B129" i="11"/>
  <c r="A130" i="11" s="1"/>
  <c r="C129" i="11"/>
  <c r="D129" i="11" s="1"/>
  <c r="E129" i="11" s="1"/>
  <c r="M129" i="11" s="1"/>
  <c r="N128" i="11"/>
  <c r="O128" i="11" s="1"/>
  <c r="P128" i="11"/>
  <c r="Q128" i="11" s="1"/>
  <c r="N128" i="9" l="1"/>
  <c r="O128" i="9" s="1"/>
  <c r="C129" i="9"/>
  <c r="D129" i="9" s="1"/>
  <c r="E129" i="9" s="1"/>
  <c r="M129" i="9" s="1"/>
  <c r="N129" i="9" s="1"/>
  <c r="O129" i="9" s="1"/>
  <c r="B130" i="9"/>
  <c r="A131" i="9" s="1"/>
  <c r="B130" i="11"/>
  <c r="A131" i="11" s="1"/>
  <c r="C130" i="11"/>
  <c r="D130" i="11" s="1"/>
  <c r="E130" i="11" s="1"/>
  <c r="M130" i="11" s="1"/>
  <c r="N129" i="11"/>
  <c r="O129" i="11" s="1"/>
  <c r="P129" i="11"/>
  <c r="Q129" i="11" s="1"/>
  <c r="P129" i="9" l="1"/>
  <c r="Q129" i="9" s="1"/>
  <c r="C130" i="9"/>
  <c r="D130" i="9" s="1"/>
  <c r="E130" i="9" s="1"/>
  <c r="M130" i="9" s="1"/>
  <c r="N130" i="9" s="1"/>
  <c r="O130" i="9" s="1"/>
  <c r="B131" i="9"/>
  <c r="A132" i="9" s="1"/>
  <c r="B131" i="11"/>
  <c r="A132" i="11" s="1"/>
  <c r="C131" i="11"/>
  <c r="D131" i="11" s="1"/>
  <c r="E131" i="11" s="1"/>
  <c r="M131" i="11" s="1"/>
  <c r="N130" i="11"/>
  <c r="O130" i="11" s="1"/>
  <c r="P130" i="11"/>
  <c r="Q130" i="11" s="1"/>
  <c r="C131" i="9" l="1"/>
  <c r="D131" i="9" s="1"/>
  <c r="E131" i="9" s="1"/>
  <c r="M131" i="9" s="1"/>
  <c r="P131" i="9" s="1"/>
  <c r="P130" i="9"/>
  <c r="Q130" i="9" s="1"/>
  <c r="B132" i="9"/>
  <c r="A133" i="9" s="1"/>
  <c r="B132" i="11"/>
  <c r="A133" i="11" s="1"/>
  <c r="C132" i="11"/>
  <c r="D132" i="11" s="1"/>
  <c r="E132" i="11" s="1"/>
  <c r="M132" i="11" s="1"/>
  <c r="N131" i="11"/>
  <c r="O131" i="11" s="1"/>
  <c r="P131" i="11"/>
  <c r="Q131" i="11" s="1"/>
  <c r="Q131" i="9" l="1"/>
  <c r="N131" i="9"/>
  <c r="O131" i="9" s="1"/>
  <c r="C132" i="9"/>
  <c r="D132" i="9" s="1"/>
  <c r="E132" i="9" s="1"/>
  <c r="M132" i="9" s="1"/>
  <c r="N132" i="9" s="1"/>
  <c r="O132" i="9" s="1"/>
  <c r="B133" i="9"/>
  <c r="A134" i="9" s="1"/>
  <c r="B133" i="11"/>
  <c r="A134" i="11" s="1"/>
  <c r="C133" i="11"/>
  <c r="D133" i="11" s="1"/>
  <c r="E133" i="11" s="1"/>
  <c r="M133" i="11" s="1"/>
  <c r="N132" i="11"/>
  <c r="O132" i="11" s="1"/>
  <c r="P132" i="11"/>
  <c r="Q132" i="11" s="1"/>
  <c r="P132" i="9" l="1"/>
  <c r="Q132" i="9" s="1"/>
  <c r="C133" i="9"/>
  <c r="D133" i="9" s="1"/>
  <c r="E133" i="9" s="1"/>
  <c r="M133" i="9" s="1"/>
  <c r="N133" i="9" s="1"/>
  <c r="O133" i="9" s="1"/>
  <c r="B134" i="9"/>
  <c r="A135" i="9" s="1"/>
  <c r="B134" i="11"/>
  <c r="A135" i="11" s="1"/>
  <c r="C134" i="11"/>
  <c r="D134" i="11" s="1"/>
  <c r="E134" i="11" s="1"/>
  <c r="M134" i="11" s="1"/>
  <c r="N133" i="11"/>
  <c r="O133" i="11" s="1"/>
  <c r="P133" i="11"/>
  <c r="Q133" i="11" s="1"/>
  <c r="C134" i="9" l="1"/>
  <c r="D134" i="9" s="1"/>
  <c r="E134" i="9" s="1"/>
  <c r="M134" i="9" s="1"/>
  <c r="P134" i="9" s="1"/>
  <c r="P133" i="9"/>
  <c r="Q133" i="9" s="1"/>
  <c r="B135" i="9"/>
  <c r="A136" i="9" s="1"/>
  <c r="B135" i="11"/>
  <c r="A136" i="11" s="1"/>
  <c r="C135" i="11"/>
  <c r="D135" i="11" s="1"/>
  <c r="E135" i="11" s="1"/>
  <c r="M135" i="11" s="1"/>
  <c r="N134" i="11"/>
  <c r="O134" i="11" s="1"/>
  <c r="P134" i="11"/>
  <c r="Q134" i="11" s="1"/>
  <c r="Q134" i="9" l="1"/>
  <c r="N134" i="9"/>
  <c r="O134" i="9" s="1"/>
  <c r="C135" i="9"/>
  <c r="D135" i="9" s="1"/>
  <c r="E135" i="9" s="1"/>
  <c r="M135" i="9" s="1"/>
  <c r="N135" i="9" s="1"/>
  <c r="O135" i="9" s="1"/>
  <c r="B136" i="9"/>
  <c r="A137" i="9" s="1"/>
  <c r="C136" i="11"/>
  <c r="D136" i="11" s="1"/>
  <c r="E136" i="11" s="1"/>
  <c r="M136" i="11" s="1"/>
  <c r="B136" i="11"/>
  <c r="A137" i="11" s="1"/>
  <c r="P135" i="11"/>
  <c r="Q135" i="11" s="1"/>
  <c r="N135" i="11"/>
  <c r="O135" i="11" s="1"/>
  <c r="P135" i="9" l="1"/>
  <c r="Q135" i="9" s="1"/>
  <c r="C136" i="9"/>
  <c r="D136" i="9" s="1"/>
  <c r="E136" i="9" s="1"/>
  <c r="M136" i="9" s="1"/>
  <c r="N136" i="9" s="1"/>
  <c r="O136" i="9" s="1"/>
  <c r="B137" i="9"/>
  <c r="A138" i="9" s="1"/>
  <c r="P136" i="11"/>
  <c r="Q136" i="11" s="1"/>
  <c r="N136" i="11"/>
  <c r="O136" i="11" s="1"/>
  <c r="C137" i="11"/>
  <c r="D137" i="11" s="1"/>
  <c r="E137" i="11" s="1"/>
  <c r="M137" i="11" s="1"/>
  <c r="B137" i="11"/>
  <c r="A138" i="11" s="1"/>
  <c r="C137" i="9" l="1"/>
  <c r="D137" i="9" s="1"/>
  <c r="E137" i="9" s="1"/>
  <c r="M137" i="9" s="1"/>
  <c r="P137" i="9" s="1"/>
  <c r="P136" i="9"/>
  <c r="Q136" i="9" s="1"/>
  <c r="B138" i="9"/>
  <c r="A139" i="9" s="1"/>
  <c r="P137" i="11"/>
  <c r="Q137" i="11" s="1"/>
  <c r="N137" i="11"/>
  <c r="O137" i="11" s="1"/>
  <c r="C138" i="11"/>
  <c r="D138" i="11" s="1"/>
  <c r="E138" i="11" s="1"/>
  <c r="M138" i="11" s="1"/>
  <c r="B138" i="11"/>
  <c r="A139" i="11" s="1"/>
  <c r="Q137" i="9" l="1"/>
  <c r="N137" i="9"/>
  <c r="O137" i="9" s="1"/>
  <c r="C138" i="9"/>
  <c r="D138" i="9" s="1"/>
  <c r="E138" i="9" s="1"/>
  <c r="M138" i="9" s="1"/>
  <c r="N138" i="9" s="1"/>
  <c r="O138" i="9" s="1"/>
  <c r="B139" i="9"/>
  <c r="A140" i="9" s="1"/>
  <c r="P138" i="11"/>
  <c r="Q138" i="11" s="1"/>
  <c r="N138" i="11"/>
  <c r="O138" i="11" s="1"/>
  <c r="C139" i="11"/>
  <c r="D139" i="11" s="1"/>
  <c r="E139" i="11" s="1"/>
  <c r="M139" i="11" s="1"/>
  <c r="B139" i="11"/>
  <c r="A140" i="11" s="1"/>
  <c r="P138" i="9" l="1"/>
  <c r="Q138" i="9" s="1"/>
  <c r="C139" i="9"/>
  <c r="D139" i="9" s="1"/>
  <c r="E139" i="9" s="1"/>
  <c r="M139" i="9" s="1"/>
  <c r="N139" i="9" s="1"/>
  <c r="O139" i="9" s="1"/>
  <c r="B140" i="9"/>
  <c r="A141" i="9" s="1"/>
  <c r="C140" i="11"/>
  <c r="D140" i="11" s="1"/>
  <c r="E140" i="11" s="1"/>
  <c r="M140" i="11" s="1"/>
  <c r="B140" i="11"/>
  <c r="A141" i="11" s="1"/>
  <c r="N139" i="11"/>
  <c r="O139" i="11" s="1"/>
  <c r="P139" i="11"/>
  <c r="Q139" i="11" s="1"/>
  <c r="C140" i="9" l="1"/>
  <c r="D140" i="9" s="1"/>
  <c r="E140" i="9" s="1"/>
  <c r="M140" i="9" s="1"/>
  <c r="P140" i="9" s="1"/>
  <c r="P139" i="9"/>
  <c r="Q139" i="9" s="1"/>
  <c r="B141" i="9"/>
  <c r="A142" i="9" s="1"/>
  <c r="P140" i="11"/>
  <c r="Q140" i="11" s="1"/>
  <c r="N140" i="11"/>
  <c r="O140" i="11" s="1"/>
  <c r="C141" i="11"/>
  <c r="D141" i="11" s="1"/>
  <c r="E141" i="11" s="1"/>
  <c r="M141" i="11" s="1"/>
  <c r="B141" i="11"/>
  <c r="A142" i="11" s="1"/>
  <c r="Q140" i="9" l="1"/>
  <c r="N140" i="9"/>
  <c r="O140" i="9" s="1"/>
  <c r="C141" i="9"/>
  <c r="D141" i="9" s="1"/>
  <c r="E141" i="9" s="1"/>
  <c r="M141" i="9" s="1"/>
  <c r="N141" i="9" s="1"/>
  <c r="O141" i="9" s="1"/>
  <c r="B142" i="9"/>
  <c r="A143" i="9" s="1"/>
  <c r="N141" i="11"/>
  <c r="O141" i="11" s="1"/>
  <c r="P141" i="11"/>
  <c r="Q141" i="11" s="1"/>
  <c r="B142" i="11"/>
  <c r="A143" i="11" s="1"/>
  <c r="C142" i="11"/>
  <c r="D142" i="11" s="1"/>
  <c r="E142" i="11" s="1"/>
  <c r="M142" i="11" s="1"/>
  <c r="P141" i="9" l="1"/>
  <c r="Q141" i="9" s="1"/>
  <c r="C142" i="9"/>
  <c r="D142" i="9" s="1"/>
  <c r="E142" i="9" s="1"/>
  <c r="M142" i="9" s="1"/>
  <c r="N142" i="9" s="1"/>
  <c r="O142" i="9" s="1"/>
  <c r="B143" i="9"/>
  <c r="A144" i="9" s="1"/>
  <c r="P142" i="11"/>
  <c r="Q142" i="11" s="1"/>
  <c r="N142" i="11"/>
  <c r="O142" i="11" s="1"/>
  <c r="C143" i="11"/>
  <c r="D143" i="11" s="1"/>
  <c r="E143" i="11" s="1"/>
  <c r="M143" i="11" s="1"/>
  <c r="B143" i="11"/>
  <c r="A144" i="11" s="1"/>
  <c r="C143" i="9" l="1"/>
  <c r="D143" i="9" s="1"/>
  <c r="E143" i="9" s="1"/>
  <c r="M143" i="9" s="1"/>
  <c r="P143" i="9" s="1"/>
  <c r="P142" i="9"/>
  <c r="Q142" i="9" s="1"/>
  <c r="B144" i="9"/>
  <c r="A145" i="9" s="1"/>
  <c r="P143" i="11"/>
  <c r="Q143" i="11" s="1"/>
  <c r="N143" i="11"/>
  <c r="O143" i="11" s="1"/>
  <c r="C144" i="11"/>
  <c r="D144" i="11" s="1"/>
  <c r="E144" i="11" s="1"/>
  <c r="M144" i="11" s="1"/>
  <c r="B144" i="11"/>
  <c r="A145" i="11" s="1"/>
  <c r="N143" i="9" l="1"/>
  <c r="O143" i="9" s="1"/>
  <c r="Q143" i="9"/>
  <c r="C144" i="9"/>
  <c r="D144" i="9" s="1"/>
  <c r="E144" i="9" s="1"/>
  <c r="M144" i="9" s="1"/>
  <c r="N144" i="9" s="1"/>
  <c r="O144" i="9" s="1"/>
  <c r="B145" i="9"/>
  <c r="A146" i="9" s="1"/>
  <c r="B145" i="11"/>
  <c r="A146" i="11" s="1"/>
  <c r="C145" i="11"/>
  <c r="D145" i="11" s="1"/>
  <c r="E145" i="11" s="1"/>
  <c r="M145" i="11" s="1"/>
  <c r="P144" i="11"/>
  <c r="Q144" i="11" s="1"/>
  <c r="N144" i="11"/>
  <c r="O144" i="11" s="1"/>
  <c r="P144" i="9" l="1"/>
  <c r="Q144" i="9" s="1"/>
  <c r="C145" i="9"/>
  <c r="D145" i="9" s="1"/>
  <c r="E145" i="9" s="1"/>
  <c r="M145" i="9" s="1"/>
  <c r="N145" i="9" s="1"/>
  <c r="O145" i="9" s="1"/>
  <c r="B146" i="9"/>
  <c r="A147" i="9" s="1"/>
  <c r="C146" i="11"/>
  <c r="D146" i="11" s="1"/>
  <c r="E146" i="11" s="1"/>
  <c r="M146" i="11" s="1"/>
  <c r="B146" i="11"/>
  <c r="A147" i="11" s="1"/>
  <c r="P145" i="11"/>
  <c r="Q145" i="11" s="1"/>
  <c r="N145" i="11"/>
  <c r="O145" i="11" s="1"/>
  <c r="C146" i="9" l="1"/>
  <c r="D146" i="9" s="1"/>
  <c r="E146" i="9" s="1"/>
  <c r="M146" i="9" s="1"/>
  <c r="P146" i="9" s="1"/>
  <c r="P145" i="9"/>
  <c r="Q145" i="9" s="1"/>
  <c r="B147" i="9"/>
  <c r="A148" i="9" s="1"/>
  <c r="P146" i="11"/>
  <c r="Q146" i="11" s="1"/>
  <c r="N146" i="11"/>
  <c r="O146" i="11" s="1"/>
  <c r="C147" i="11"/>
  <c r="D147" i="11" s="1"/>
  <c r="E147" i="11" s="1"/>
  <c r="M147" i="11" s="1"/>
  <c r="B147" i="11"/>
  <c r="A148" i="11" s="1"/>
  <c r="N146" i="9" l="1"/>
  <c r="O146" i="9" s="1"/>
  <c r="Q146" i="9"/>
  <c r="C147" i="9"/>
  <c r="D147" i="9" s="1"/>
  <c r="E147" i="9" s="1"/>
  <c r="M147" i="9" s="1"/>
  <c r="N147" i="9" s="1"/>
  <c r="O147" i="9" s="1"/>
  <c r="B148" i="9"/>
  <c r="A149" i="9" s="1"/>
  <c r="N147" i="11"/>
  <c r="O147" i="11" s="1"/>
  <c r="P147" i="11"/>
  <c r="Q147" i="11" s="1"/>
  <c r="B148" i="11"/>
  <c r="A149" i="11" s="1"/>
  <c r="C148" i="11"/>
  <c r="D148" i="11" s="1"/>
  <c r="E148" i="11" s="1"/>
  <c r="M148" i="11" s="1"/>
  <c r="P147" i="9" l="1"/>
  <c r="Q147" i="9" s="1"/>
  <c r="C148" i="9"/>
  <c r="D148" i="9" s="1"/>
  <c r="E148" i="9" s="1"/>
  <c r="M148" i="9" s="1"/>
  <c r="N148" i="9" s="1"/>
  <c r="O148" i="9" s="1"/>
  <c r="B149" i="9"/>
  <c r="A150" i="9" s="1"/>
  <c r="B149" i="11"/>
  <c r="A150" i="11" s="1"/>
  <c r="C149" i="11"/>
  <c r="D149" i="11" s="1"/>
  <c r="E149" i="11" s="1"/>
  <c r="M149" i="11" s="1"/>
  <c r="N148" i="11"/>
  <c r="O148" i="11" s="1"/>
  <c r="P148" i="11"/>
  <c r="Q148" i="11" s="1"/>
  <c r="C149" i="9" l="1"/>
  <c r="D149" i="9" s="1"/>
  <c r="E149" i="9" s="1"/>
  <c r="M149" i="9" s="1"/>
  <c r="P149" i="9" s="1"/>
  <c r="P148" i="9"/>
  <c r="Q148" i="9" s="1"/>
  <c r="N149" i="9"/>
  <c r="O149" i="9" s="1"/>
  <c r="B150" i="9"/>
  <c r="A151" i="9" s="1"/>
  <c r="C150" i="11"/>
  <c r="D150" i="11" s="1"/>
  <c r="E150" i="11" s="1"/>
  <c r="M150" i="11" s="1"/>
  <c r="B150" i="11"/>
  <c r="A151" i="11" s="1"/>
  <c r="P149" i="11"/>
  <c r="Q149" i="11" s="1"/>
  <c r="N149" i="11"/>
  <c r="O149" i="11" s="1"/>
  <c r="C150" i="9" l="1"/>
  <c r="D150" i="9" s="1"/>
  <c r="E150" i="9" s="1"/>
  <c r="M150" i="9" s="1"/>
  <c r="P150" i="9" s="1"/>
  <c r="Q149" i="9"/>
  <c r="B151" i="9"/>
  <c r="A152" i="9" s="1"/>
  <c r="B151" i="11"/>
  <c r="A152" i="11" s="1"/>
  <c r="C151" i="11"/>
  <c r="D151" i="11" s="1"/>
  <c r="E151" i="11" s="1"/>
  <c r="M151" i="11" s="1"/>
  <c r="P150" i="11"/>
  <c r="Q150" i="11" s="1"/>
  <c r="N150" i="11"/>
  <c r="O150" i="11" s="1"/>
  <c r="N150" i="9" l="1"/>
  <c r="O150" i="9" s="1"/>
  <c r="Q150" i="9"/>
  <c r="C151" i="9"/>
  <c r="D151" i="9" s="1"/>
  <c r="E151" i="9" s="1"/>
  <c r="M151" i="9" s="1"/>
  <c r="N151" i="9" s="1"/>
  <c r="O151" i="9" s="1"/>
  <c r="B152" i="9"/>
  <c r="A153" i="9" s="1"/>
  <c r="C152" i="9"/>
  <c r="D152" i="9" s="1"/>
  <c r="E152" i="9" s="1"/>
  <c r="M152" i="9" s="1"/>
  <c r="N151" i="11"/>
  <c r="O151" i="11" s="1"/>
  <c r="P151" i="11"/>
  <c r="Q151" i="11" s="1"/>
  <c r="B152" i="11"/>
  <c r="A153" i="11" s="1"/>
  <c r="C152" i="11"/>
  <c r="D152" i="11" s="1"/>
  <c r="E152" i="11" s="1"/>
  <c r="M152" i="11" s="1"/>
  <c r="P151" i="9" l="1"/>
  <c r="Q151" i="9" s="1"/>
  <c r="N152" i="9"/>
  <c r="O152" i="9" s="1"/>
  <c r="P152" i="9"/>
  <c r="B153" i="9"/>
  <c r="A154" i="9" s="1"/>
  <c r="C153" i="9"/>
  <c r="D153" i="9" s="1"/>
  <c r="E153" i="9" s="1"/>
  <c r="M153" i="9" s="1"/>
  <c r="P152" i="11"/>
  <c r="Q152" i="11" s="1"/>
  <c r="N152" i="11"/>
  <c r="O152" i="11" s="1"/>
  <c r="C153" i="11"/>
  <c r="D153" i="11" s="1"/>
  <c r="E153" i="11" s="1"/>
  <c r="M153" i="11" s="1"/>
  <c r="B153" i="11"/>
  <c r="A154" i="11" s="1"/>
  <c r="B154" i="9" l="1"/>
  <c r="A155" i="9" s="1"/>
  <c r="Q152" i="9"/>
  <c r="N153" i="9"/>
  <c r="O153" i="9" s="1"/>
  <c r="P153" i="9"/>
  <c r="Q153" i="9" s="1"/>
  <c r="N153" i="11"/>
  <c r="O153" i="11" s="1"/>
  <c r="P153" i="11"/>
  <c r="Q153" i="11" s="1"/>
  <c r="C154" i="11"/>
  <c r="D154" i="11" s="1"/>
  <c r="E154" i="11" s="1"/>
  <c r="M154" i="11" s="1"/>
  <c r="B154" i="11"/>
  <c r="A155" i="11" s="1"/>
  <c r="C155" i="9" l="1"/>
  <c r="D155" i="9" s="1"/>
  <c r="E155" i="9" s="1"/>
  <c r="M155" i="9" s="1"/>
  <c r="B155" i="9"/>
  <c r="A156" i="9" s="1"/>
  <c r="C154" i="9"/>
  <c r="D154" i="9" s="1"/>
  <c r="E154" i="9" s="1"/>
  <c r="M154" i="9" s="1"/>
  <c r="N154" i="11"/>
  <c r="O154" i="11" s="1"/>
  <c r="P154" i="11"/>
  <c r="Q154" i="11" s="1"/>
  <c r="B155" i="11"/>
  <c r="A156" i="11" s="1"/>
  <c r="C155" i="11"/>
  <c r="D155" i="11" s="1"/>
  <c r="E155" i="11" s="1"/>
  <c r="M155" i="11" s="1"/>
  <c r="N155" i="9" l="1"/>
  <c r="O155" i="9" s="1"/>
  <c r="P155" i="9"/>
  <c r="B156" i="9"/>
  <c r="A157" i="9" s="1"/>
  <c r="N154" i="9"/>
  <c r="O154" i="9" s="1"/>
  <c r="P154" i="9"/>
  <c r="Q154" i="9" s="1"/>
  <c r="C156" i="11"/>
  <c r="D156" i="11" s="1"/>
  <c r="E156" i="11" s="1"/>
  <c r="M156" i="11" s="1"/>
  <c r="B156" i="11"/>
  <c r="A157" i="11" s="1"/>
  <c r="N155" i="11"/>
  <c r="O155" i="11" s="1"/>
  <c r="P155" i="11"/>
  <c r="Q155" i="11" s="1"/>
  <c r="C156" i="9" l="1"/>
  <c r="D156" i="9" s="1"/>
  <c r="E156" i="9" s="1"/>
  <c r="M156" i="9" s="1"/>
  <c r="Q155" i="9"/>
  <c r="C157" i="9"/>
  <c r="D157" i="9" s="1"/>
  <c r="E157" i="9" s="1"/>
  <c r="M157" i="9" s="1"/>
  <c r="B157" i="9"/>
  <c r="A158" i="9" s="1"/>
  <c r="B158" i="9" s="1"/>
  <c r="B157" i="11"/>
  <c r="A158" i="11" s="1"/>
  <c r="C157" i="11"/>
  <c r="D157" i="11" s="1"/>
  <c r="E157" i="11" s="1"/>
  <c r="M157" i="11" s="1"/>
  <c r="N156" i="11"/>
  <c r="O156" i="11" s="1"/>
  <c r="P156" i="11"/>
  <c r="Q156" i="11" s="1"/>
  <c r="N157" i="9" l="1"/>
  <c r="O157" i="9" s="1"/>
  <c r="P157" i="9"/>
  <c r="C158" i="9"/>
  <c r="D158" i="9" s="1"/>
  <c r="E158" i="9" s="1"/>
  <c r="M158" i="9" s="1"/>
  <c r="A163" i="9"/>
  <c r="B163" i="9" s="1"/>
  <c r="C163" i="9" s="1"/>
  <c r="D163" i="9" s="1"/>
  <c r="E163" i="9" s="1"/>
  <c r="N156" i="9"/>
  <c r="O156" i="9" s="1"/>
  <c r="P156" i="9"/>
  <c r="Q156" i="9" s="1"/>
  <c r="P157" i="11"/>
  <c r="Q157" i="11" s="1"/>
  <c r="N157" i="11"/>
  <c r="O157" i="11" s="1"/>
  <c r="C158" i="11"/>
  <c r="D158" i="11" s="1"/>
  <c r="E158" i="11" s="1"/>
  <c r="M158" i="11" s="1"/>
  <c r="B158" i="11"/>
  <c r="A159" i="11" s="1"/>
  <c r="F163" i="9" l="1"/>
  <c r="E176" i="9"/>
  <c r="Q157" i="9"/>
  <c r="N158" i="9"/>
  <c r="O158" i="9" s="1"/>
  <c r="P158" i="9"/>
  <c r="B159" i="11"/>
  <c r="A160" i="11" s="1"/>
  <c r="C159" i="11"/>
  <c r="D159" i="11" s="1"/>
  <c r="E159" i="11" s="1"/>
  <c r="M159" i="11" s="1"/>
  <c r="P158" i="11"/>
  <c r="Q158" i="11" s="1"/>
  <c r="N158" i="11"/>
  <c r="O158" i="11" s="1"/>
  <c r="Q158" i="9" l="1"/>
  <c r="Q160" i="9" s="1"/>
  <c r="H176" i="9"/>
  <c r="F176" i="9"/>
  <c r="G176" i="9"/>
  <c r="N159" i="11"/>
  <c r="O159" i="11" s="1"/>
  <c r="P159" i="11"/>
  <c r="Q159" i="11" s="1"/>
  <c r="B160" i="11"/>
  <c r="A161" i="11" s="1"/>
  <c r="C160" i="11"/>
  <c r="D160" i="11" s="1"/>
  <c r="E160" i="11" s="1"/>
  <c r="M160" i="11" s="1"/>
  <c r="N160" i="11" l="1"/>
  <c r="O160" i="11" s="1"/>
  <c r="P160" i="11"/>
  <c r="Q160" i="11" s="1"/>
  <c r="C161" i="11"/>
  <c r="D161" i="11" s="1"/>
  <c r="E161" i="11" s="1"/>
  <c r="M161" i="11" s="1"/>
  <c r="B161" i="11"/>
  <c r="A162" i="11" s="1"/>
  <c r="N161" i="11" l="1"/>
  <c r="O161" i="11" s="1"/>
  <c r="P161" i="11"/>
  <c r="Q161" i="11" s="1"/>
  <c r="B162" i="11"/>
  <c r="A163" i="11" s="1"/>
  <c r="C162" i="11"/>
  <c r="D162" i="11" s="1"/>
  <c r="E162" i="11" s="1"/>
  <c r="M162" i="11" s="1"/>
  <c r="N162" i="11" l="1"/>
  <c r="O162" i="11" s="1"/>
  <c r="P162" i="11"/>
  <c r="Q162" i="11" s="1"/>
  <c r="C163" i="11"/>
  <c r="D163" i="11" s="1"/>
  <c r="E163" i="11" s="1"/>
  <c r="M163" i="11" s="1"/>
  <c r="B163" i="11"/>
  <c r="A164" i="11" s="1"/>
  <c r="N163" i="11" l="1"/>
  <c r="O163" i="11" s="1"/>
  <c r="P163" i="11"/>
  <c r="Q163" i="11" s="1"/>
  <c r="B164" i="11"/>
  <c r="A165" i="11" s="1"/>
  <c r="C164" i="11"/>
  <c r="D164" i="11" s="1"/>
  <c r="E164" i="11" s="1"/>
  <c r="M164" i="11" s="1"/>
  <c r="N164" i="11" l="1"/>
  <c r="O164" i="11" s="1"/>
  <c r="P164" i="11"/>
  <c r="Q164" i="11" s="1"/>
  <c r="C165" i="11"/>
  <c r="D165" i="11" s="1"/>
  <c r="E165" i="11" s="1"/>
  <c r="M165" i="11" s="1"/>
  <c r="B165" i="11"/>
  <c r="A166" i="11" s="1"/>
  <c r="P165" i="11" l="1"/>
  <c r="Q165" i="11" s="1"/>
  <c r="N165" i="11"/>
  <c r="O165" i="11" s="1"/>
  <c r="B166" i="11"/>
  <c r="A167" i="11" s="1"/>
  <c r="C166" i="11"/>
  <c r="D166" i="11" s="1"/>
  <c r="E166" i="11" s="1"/>
  <c r="M166" i="11" s="1"/>
  <c r="N166" i="11" l="1"/>
  <c r="O166" i="11" s="1"/>
  <c r="P166" i="11"/>
  <c r="Q166" i="11" s="1"/>
  <c r="C167" i="11"/>
  <c r="D167" i="11" s="1"/>
  <c r="E167" i="11" s="1"/>
  <c r="M167" i="11" s="1"/>
  <c r="B167" i="11"/>
  <c r="A168" i="11" s="1"/>
  <c r="P167" i="11" l="1"/>
  <c r="Q167" i="11" s="1"/>
  <c r="N167" i="11"/>
  <c r="O167" i="11" s="1"/>
  <c r="B168" i="11"/>
  <c r="A169" i="11" s="1"/>
  <c r="C168" i="11"/>
  <c r="D168" i="11" s="1"/>
  <c r="E168" i="11" s="1"/>
  <c r="M168" i="11" s="1"/>
  <c r="N168" i="11" l="1"/>
  <c r="O168" i="11" s="1"/>
  <c r="P168" i="11"/>
  <c r="Q168" i="11" s="1"/>
  <c r="C169" i="11"/>
  <c r="D169" i="11" s="1"/>
  <c r="E169" i="11" s="1"/>
  <c r="M169" i="11" s="1"/>
  <c r="B169" i="11"/>
  <c r="A170" i="11" s="1"/>
  <c r="N169" i="11" l="1"/>
  <c r="O169" i="11" s="1"/>
  <c r="P169" i="11"/>
  <c r="Q169" i="11" s="1"/>
  <c r="B170" i="11"/>
  <c r="A171" i="11" s="1"/>
  <c r="C170" i="11"/>
  <c r="D170" i="11" s="1"/>
  <c r="E170" i="11" s="1"/>
  <c r="M170" i="11" s="1"/>
  <c r="N170" i="11" l="1"/>
  <c r="O170" i="11" s="1"/>
  <c r="P170" i="11"/>
  <c r="Q170" i="11" s="1"/>
  <c r="C171" i="11"/>
  <c r="D171" i="11" s="1"/>
  <c r="E171" i="11" s="1"/>
  <c r="M171" i="11" s="1"/>
  <c r="B171" i="11"/>
  <c r="A172" i="11" s="1"/>
  <c r="N171" i="11" l="1"/>
  <c r="O171" i="11" s="1"/>
  <c r="P171" i="11"/>
  <c r="Q171" i="11" s="1"/>
  <c r="B172" i="11"/>
  <c r="A173" i="11" s="1"/>
  <c r="C172" i="11"/>
  <c r="D172" i="11" s="1"/>
  <c r="E172" i="11" s="1"/>
  <c r="M172" i="11" s="1"/>
  <c r="P172" i="11" l="1"/>
  <c r="Q172" i="11" s="1"/>
  <c r="N172" i="11"/>
  <c r="O172" i="11" s="1"/>
  <c r="B173" i="11"/>
  <c r="A174" i="11" s="1"/>
  <c r="C173" i="11"/>
  <c r="D173" i="11" s="1"/>
  <c r="E173" i="11" s="1"/>
  <c r="M173" i="11" s="1"/>
  <c r="N173" i="11" l="1"/>
  <c r="O173" i="11" s="1"/>
  <c r="P173" i="11"/>
  <c r="Q173" i="11" s="1"/>
  <c r="B174" i="11"/>
  <c r="A175" i="11" s="1"/>
  <c r="C174" i="11"/>
  <c r="D174" i="11" s="1"/>
  <c r="E174" i="11" s="1"/>
  <c r="M174" i="11" s="1"/>
  <c r="P174" i="11" l="1"/>
  <c r="Q174" i="11" s="1"/>
  <c r="N174" i="11"/>
  <c r="O174" i="11" s="1"/>
  <c r="C175" i="11"/>
  <c r="D175" i="11" s="1"/>
  <c r="E175" i="11" s="1"/>
  <c r="M175" i="11" s="1"/>
  <c r="B175" i="11"/>
  <c r="A176" i="11" s="1"/>
  <c r="N175" i="11" l="1"/>
  <c r="O175" i="11" s="1"/>
  <c r="P175" i="11"/>
  <c r="Q175" i="11" s="1"/>
  <c r="C176" i="11"/>
  <c r="D176" i="11" s="1"/>
  <c r="E176" i="11" s="1"/>
  <c r="M176" i="11" s="1"/>
  <c r="B176" i="11"/>
  <c r="A177" i="11" s="1"/>
  <c r="B177" i="11" l="1"/>
  <c r="A178" i="11" s="1"/>
  <c r="C177" i="11"/>
  <c r="D177" i="11" s="1"/>
  <c r="E177" i="11" s="1"/>
  <c r="M177" i="11" s="1"/>
  <c r="N176" i="11"/>
  <c r="O176" i="11" s="1"/>
  <c r="P176" i="11"/>
  <c r="Q176" i="11" s="1"/>
  <c r="N177" i="11" l="1"/>
  <c r="O177" i="11" s="1"/>
  <c r="P177" i="11"/>
  <c r="Q177" i="11" s="1"/>
  <c r="C178" i="11"/>
  <c r="D178" i="11" s="1"/>
  <c r="E178" i="11" s="1"/>
  <c r="M178" i="11" s="1"/>
  <c r="B178" i="11"/>
  <c r="A179" i="11" s="1"/>
  <c r="N178" i="11" l="1"/>
  <c r="O178" i="11" s="1"/>
  <c r="P178" i="11"/>
  <c r="Q178" i="11" s="1"/>
  <c r="B179" i="11"/>
  <c r="A180" i="11" s="1"/>
  <c r="C179" i="11"/>
  <c r="D179" i="11" s="1"/>
  <c r="E179" i="11" s="1"/>
  <c r="M179" i="11" s="1"/>
  <c r="P179" i="11" l="1"/>
  <c r="Q179" i="11" s="1"/>
  <c r="N179" i="11"/>
  <c r="O179" i="11" s="1"/>
  <c r="C180" i="11"/>
  <c r="D180" i="11" s="1"/>
  <c r="E180" i="11" s="1"/>
  <c r="M180" i="11" s="1"/>
  <c r="B180" i="11"/>
  <c r="A181" i="11" s="1"/>
  <c r="B181" i="11" l="1"/>
  <c r="A182" i="11" s="1"/>
  <c r="C181" i="11"/>
  <c r="D181" i="11" s="1"/>
  <c r="E181" i="11" s="1"/>
  <c r="M181" i="11" s="1"/>
  <c r="P180" i="11"/>
  <c r="Q180" i="11" s="1"/>
  <c r="N180" i="11"/>
  <c r="O180" i="11" s="1"/>
  <c r="N181" i="11" l="1"/>
  <c r="O181" i="11" s="1"/>
  <c r="P181" i="11"/>
  <c r="Q181" i="11" s="1"/>
  <c r="B182" i="11"/>
  <c r="A183" i="11" s="1"/>
  <c r="C182" i="11"/>
  <c r="D182" i="11" s="1"/>
  <c r="E182" i="11" s="1"/>
  <c r="M182" i="11" s="1"/>
  <c r="N182" i="11" l="1"/>
  <c r="O182" i="11" s="1"/>
  <c r="P182" i="11"/>
  <c r="Q182" i="11" s="1"/>
  <c r="C183" i="11"/>
  <c r="D183" i="11" s="1"/>
  <c r="E183" i="11" s="1"/>
  <c r="M183" i="11" s="1"/>
  <c r="B183" i="11"/>
  <c r="A184" i="11" s="1"/>
  <c r="N183" i="11" l="1"/>
  <c r="O183" i="11" s="1"/>
  <c r="P183" i="11"/>
  <c r="Q183" i="11" s="1"/>
  <c r="B184" i="11"/>
  <c r="A185" i="11" s="1"/>
  <c r="C184" i="11"/>
  <c r="D184" i="11" s="1"/>
  <c r="E184" i="11" s="1"/>
  <c r="M184" i="11" s="1"/>
  <c r="N184" i="11" l="1"/>
  <c r="O184" i="11" s="1"/>
  <c r="P184" i="11"/>
  <c r="Q184" i="11" s="1"/>
  <c r="C185" i="11"/>
  <c r="D185" i="11" s="1"/>
  <c r="E185" i="11" s="1"/>
  <c r="M185" i="11" s="1"/>
  <c r="B185" i="11"/>
  <c r="A186" i="11" s="1"/>
  <c r="N185" i="11" l="1"/>
  <c r="O185" i="11" s="1"/>
  <c r="P185" i="11"/>
  <c r="Q185" i="11" s="1"/>
  <c r="B186" i="11"/>
  <c r="A187" i="11" s="1"/>
  <c r="C186" i="11"/>
  <c r="D186" i="11" s="1"/>
  <c r="E186" i="11" s="1"/>
  <c r="M186" i="11" s="1"/>
  <c r="N186" i="11" l="1"/>
  <c r="O186" i="11" s="1"/>
  <c r="P186" i="11"/>
  <c r="Q186" i="11" s="1"/>
  <c r="C187" i="11"/>
  <c r="D187" i="11" s="1"/>
  <c r="E187" i="11" s="1"/>
  <c r="M187" i="11" s="1"/>
  <c r="B187" i="11"/>
  <c r="A188" i="11" s="1"/>
  <c r="N187" i="11" l="1"/>
  <c r="O187" i="11" s="1"/>
  <c r="P187" i="11"/>
  <c r="Q187" i="11" s="1"/>
  <c r="B188" i="11"/>
  <c r="A189" i="11" s="1"/>
  <c r="C188" i="11"/>
  <c r="D188" i="11" s="1"/>
  <c r="E188" i="11" s="1"/>
  <c r="M188" i="11" s="1"/>
  <c r="P188" i="11" l="1"/>
  <c r="Q188" i="11" s="1"/>
  <c r="N188" i="11"/>
  <c r="O188" i="11" s="1"/>
  <c r="C189" i="11"/>
  <c r="D189" i="11" s="1"/>
  <c r="E189" i="11" s="1"/>
  <c r="M189" i="11" s="1"/>
  <c r="B189" i="11"/>
  <c r="A190" i="11" s="1"/>
  <c r="N189" i="11" l="1"/>
  <c r="O189" i="11" s="1"/>
  <c r="P189" i="11"/>
  <c r="Q189" i="11" s="1"/>
  <c r="C190" i="11"/>
  <c r="D190" i="11" s="1"/>
  <c r="E190" i="11" s="1"/>
  <c r="M190" i="11" s="1"/>
  <c r="B190" i="11"/>
  <c r="A191" i="11" s="1"/>
  <c r="N190" i="11" l="1"/>
  <c r="O190" i="11" s="1"/>
  <c r="P190" i="11"/>
  <c r="Q190" i="11" s="1"/>
  <c r="B191" i="11"/>
  <c r="A192" i="11" s="1"/>
  <c r="C191" i="11"/>
  <c r="D191" i="11" s="1"/>
  <c r="E191" i="11" s="1"/>
  <c r="M191" i="11" s="1"/>
  <c r="N191" i="11" l="1"/>
  <c r="O191" i="11" s="1"/>
  <c r="P191" i="11"/>
  <c r="Q191" i="11" s="1"/>
  <c r="C192" i="11"/>
  <c r="D192" i="11" s="1"/>
  <c r="E192" i="11" s="1"/>
  <c r="M192" i="11" s="1"/>
  <c r="B192" i="11"/>
  <c r="A193" i="11" s="1"/>
  <c r="N192" i="11" l="1"/>
  <c r="O192" i="11" s="1"/>
  <c r="P192" i="11"/>
  <c r="Q192" i="11" s="1"/>
  <c r="B193" i="11"/>
  <c r="A194" i="11" s="1"/>
  <c r="C193" i="11"/>
  <c r="D193" i="11" s="1"/>
  <c r="E193" i="11" s="1"/>
  <c r="M193" i="11" s="1"/>
  <c r="P193" i="11" l="1"/>
  <c r="Q193" i="11" s="1"/>
  <c r="N193" i="11"/>
  <c r="O193" i="11" s="1"/>
  <c r="B194" i="11"/>
  <c r="A195" i="11" s="1"/>
  <c r="C194" i="11"/>
  <c r="D194" i="11" s="1"/>
  <c r="E194" i="11" s="1"/>
  <c r="M194" i="11" s="1"/>
  <c r="P194" i="11" l="1"/>
  <c r="Q194" i="11" s="1"/>
  <c r="N194" i="11"/>
  <c r="O194" i="11" s="1"/>
  <c r="C195" i="11"/>
  <c r="D195" i="11" s="1"/>
  <c r="E195" i="11" s="1"/>
  <c r="M195" i="11" s="1"/>
  <c r="B195" i="11"/>
  <c r="A196" i="11" s="1"/>
  <c r="N195" i="11" l="1"/>
  <c r="O195" i="11" s="1"/>
  <c r="P195" i="11"/>
  <c r="Q195" i="11" s="1"/>
  <c r="C196" i="11"/>
  <c r="D196" i="11" s="1"/>
  <c r="E196" i="11" s="1"/>
  <c r="M196" i="11" s="1"/>
  <c r="B196" i="11"/>
  <c r="A197" i="11" s="1"/>
  <c r="N196" i="11" l="1"/>
  <c r="O196" i="11" s="1"/>
  <c r="P196" i="11"/>
  <c r="Q196" i="11" s="1"/>
  <c r="B197" i="11"/>
  <c r="A198" i="11" s="1"/>
  <c r="C197" i="11"/>
  <c r="D197" i="11" s="1"/>
  <c r="E197" i="11" s="1"/>
  <c r="M197" i="11" s="1"/>
  <c r="N197" i="11" l="1"/>
  <c r="O197" i="11" s="1"/>
  <c r="P197" i="11"/>
  <c r="Q197" i="11" s="1"/>
  <c r="C198" i="11"/>
  <c r="D198" i="11" s="1"/>
  <c r="E198" i="11" s="1"/>
  <c r="M198" i="11" s="1"/>
  <c r="B198" i="11"/>
  <c r="A199" i="11" s="1"/>
  <c r="N198" i="11" l="1"/>
  <c r="O198" i="11" s="1"/>
  <c r="P198" i="11"/>
  <c r="Q198" i="11" s="1"/>
  <c r="B199" i="11"/>
  <c r="A200" i="11" s="1"/>
  <c r="C199" i="11"/>
  <c r="D199" i="11" s="1"/>
  <c r="E199" i="11" s="1"/>
  <c r="M199" i="11" s="1"/>
  <c r="N199" i="11" l="1"/>
  <c r="O199" i="11" s="1"/>
  <c r="P199" i="11"/>
  <c r="Q199" i="11" s="1"/>
  <c r="C200" i="11"/>
  <c r="D200" i="11" s="1"/>
  <c r="E200" i="11" s="1"/>
  <c r="M200" i="11" s="1"/>
  <c r="B200" i="11"/>
  <c r="A201" i="11" s="1"/>
  <c r="N200" i="11" l="1"/>
  <c r="O200" i="11" s="1"/>
  <c r="P200" i="11"/>
  <c r="Q200" i="11" s="1"/>
  <c r="B201" i="11"/>
  <c r="A202" i="11" s="1"/>
  <c r="C201" i="11"/>
  <c r="D201" i="11" s="1"/>
  <c r="E201" i="11" s="1"/>
  <c r="M201" i="11" s="1"/>
  <c r="C202" i="11" l="1"/>
  <c r="D202" i="11" s="1"/>
  <c r="E202" i="11" s="1"/>
  <c r="M202" i="11" s="1"/>
  <c r="B202" i="11"/>
  <c r="A203" i="11" s="1"/>
  <c r="P201" i="11"/>
  <c r="Q201" i="11" s="1"/>
  <c r="N201" i="11"/>
  <c r="O201" i="11" s="1"/>
  <c r="C203" i="11" l="1"/>
  <c r="D203" i="11" s="1"/>
  <c r="E203" i="11" s="1"/>
  <c r="M203" i="11" s="1"/>
  <c r="B203" i="11"/>
  <c r="A204" i="11" s="1"/>
  <c r="P202" i="11"/>
  <c r="Q202" i="11" s="1"/>
  <c r="N202" i="11"/>
  <c r="O202" i="11" s="1"/>
  <c r="P203" i="11" l="1"/>
  <c r="Q203" i="11" s="1"/>
  <c r="N203" i="11"/>
  <c r="O203" i="11" s="1"/>
  <c r="C204" i="11"/>
  <c r="D204" i="11" s="1"/>
  <c r="E204" i="11" s="1"/>
  <c r="M204" i="11" s="1"/>
  <c r="B204" i="11"/>
  <c r="A205" i="11" s="1"/>
  <c r="N204" i="11" l="1"/>
  <c r="O204" i="11" s="1"/>
  <c r="P204" i="11"/>
  <c r="Q204" i="11" s="1"/>
  <c r="C205" i="11"/>
  <c r="D205" i="11" s="1"/>
  <c r="E205" i="11" s="1"/>
  <c r="M205" i="11" s="1"/>
  <c r="B205" i="11"/>
  <c r="A206" i="11" s="1"/>
  <c r="N205" i="11" l="1"/>
  <c r="O205" i="11" s="1"/>
  <c r="P205" i="11"/>
  <c r="Q205" i="11" s="1"/>
  <c r="B206" i="11"/>
  <c r="A207" i="11" s="1"/>
  <c r="C206" i="11"/>
  <c r="D206" i="11" s="1"/>
  <c r="E206" i="11" s="1"/>
  <c r="M206" i="11" s="1"/>
  <c r="N206" i="11" l="1"/>
  <c r="O206" i="11" s="1"/>
  <c r="P206" i="11"/>
  <c r="Q206" i="11" s="1"/>
  <c r="C207" i="11"/>
  <c r="D207" i="11" s="1"/>
  <c r="E207" i="11" s="1"/>
  <c r="M207" i="11" s="1"/>
  <c r="B207" i="11"/>
  <c r="A208" i="11" s="1"/>
  <c r="P207" i="11" l="1"/>
  <c r="Q207" i="11" s="1"/>
  <c r="N207" i="11"/>
  <c r="O207" i="11" s="1"/>
  <c r="B208" i="11"/>
  <c r="A209" i="11" s="1"/>
  <c r="C208" i="11"/>
  <c r="D208" i="11" s="1"/>
  <c r="E208" i="11" s="1"/>
  <c r="M208" i="11" s="1"/>
  <c r="P208" i="11" l="1"/>
  <c r="Q208" i="11" s="1"/>
  <c r="N208" i="11"/>
  <c r="O208" i="11" s="1"/>
  <c r="B209" i="11"/>
  <c r="A210" i="11" s="1"/>
  <c r="C209" i="11"/>
  <c r="D209" i="11" s="1"/>
  <c r="E209" i="11" s="1"/>
  <c r="M209" i="11" s="1"/>
  <c r="P209" i="11" l="1"/>
  <c r="Q209" i="11" s="1"/>
  <c r="N209" i="11"/>
  <c r="O209" i="11" s="1"/>
  <c r="C210" i="11"/>
  <c r="D210" i="11" s="1"/>
  <c r="E210" i="11" s="1"/>
  <c r="M210" i="11" s="1"/>
  <c r="B210" i="11"/>
  <c r="A211" i="11" s="1"/>
  <c r="N210" i="11" l="1"/>
  <c r="O210" i="11" s="1"/>
  <c r="P210" i="11"/>
  <c r="Q210" i="11" s="1"/>
  <c r="C211" i="11"/>
  <c r="D211" i="11" s="1"/>
  <c r="E211" i="11" s="1"/>
  <c r="M211" i="11" s="1"/>
  <c r="B211" i="11"/>
  <c r="A212" i="11" s="1"/>
  <c r="N211" i="11" l="1"/>
  <c r="O211" i="11" s="1"/>
  <c r="P211" i="11"/>
  <c r="Q211" i="11" s="1"/>
  <c r="B212" i="11"/>
  <c r="A213" i="11" s="1"/>
  <c r="C212" i="11"/>
  <c r="D212" i="11" s="1"/>
  <c r="E212" i="11" s="1"/>
  <c r="M212" i="11" s="1"/>
  <c r="N212" i="11" l="1"/>
  <c r="O212" i="11" s="1"/>
  <c r="P212" i="11"/>
  <c r="Q212" i="11" s="1"/>
  <c r="C213" i="11"/>
  <c r="D213" i="11" s="1"/>
  <c r="E213" i="11" s="1"/>
  <c r="M213" i="11" s="1"/>
  <c r="B213" i="11"/>
  <c r="A214" i="11" s="1"/>
  <c r="N213" i="11" l="1"/>
  <c r="O213" i="11" s="1"/>
  <c r="P213" i="11"/>
  <c r="Q213" i="11" s="1"/>
  <c r="B214" i="11"/>
  <c r="A215" i="11" s="1"/>
  <c r="C214" i="11"/>
  <c r="D214" i="11" s="1"/>
  <c r="E214" i="11" s="1"/>
  <c r="M214" i="11" s="1"/>
  <c r="N214" i="11" l="1"/>
  <c r="O214" i="11" s="1"/>
  <c r="P214" i="11"/>
  <c r="Q214" i="11" s="1"/>
  <c r="C215" i="11"/>
  <c r="D215" i="11" s="1"/>
  <c r="E215" i="11" s="1"/>
  <c r="M215" i="11" s="1"/>
  <c r="B215" i="11"/>
  <c r="A216" i="11" s="1"/>
  <c r="N215" i="11" l="1"/>
  <c r="O215" i="11" s="1"/>
  <c r="P215" i="11"/>
  <c r="Q215" i="11" s="1"/>
  <c r="C216" i="11"/>
  <c r="D216" i="11" s="1"/>
  <c r="E216" i="11" s="1"/>
  <c r="M216" i="11" s="1"/>
  <c r="B216" i="11"/>
  <c r="A217" i="11" s="1"/>
  <c r="P216" i="11" l="1"/>
  <c r="Q216" i="11" s="1"/>
  <c r="N216" i="11"/>
  <c r="O216" i="11" s="1"/>
  <c r="C217" i="11"/>
  <c r="D217" i="11" s="1"/>
  <c r="E217" i="11" s="1"/>
  <c r="M217" i="11" s="1"/>
  <c r="B217" i="11"/>
  <c r="A218" i="11" s="1"/>
  <c r="P217" i="11" l="1"/>
  <c r="Q217" i="11" s="1"/>
  <c r="N217" i="11"/>
  <c r="O217" i="11" s="1"/>
  <c r="C218" i="11"/>
  <c r="D218" i="11" s="1"/>
  <c r="E218" i="11" s="1"/>
  <c r="M218" i="11" s="1"/>
  <c r="B218" i="11"/>
  <c r="A219" i="11" s="1"/>
  <c r="N218" i="11" l="1"/>
  <c r="O218" i="11" s="1"/>
  <c r="P218" i="11"/>
  <c r="Q218" i="11" s="1"/>
  <c r="C219" i="11"/>
  <c r="D219" i="11" s="1"/>
  <c r="E219" i="11" s="1"/>
  <c r="M219" i="11" s="1"/>
  <c r="B219" i="11"/>
  <c r="A220" i="11" s="1"/>
  <c r="N219" i="11" l="1"/>
  <c r="O219" i="11" s="1"/>
  <c r="P219" i="11"/>
  <c r="Q219" i="11" s="1"/>
  <c r="B220" i="11"/>
  <c r="A221" i="11" s="1"/>
  <c r="C220" i="11"/>
  <c r="D220" i="11" s="1"/>
  <c r="E220" i="11" s="1"/>
  <c r="M220" i="11" s="1"/>
  <c r="N220" i="11" l="1"/>
  <c r="O220" i="11" s="1"/>
  <c r="P220" i="11"/>
  <c r="Q220" i="11" s="1"/>
  <c r="C221" i="11"/>
  <c r="D221" i="11" s="1"/>
  <c r="E221" i="11" s="1"/>
  <c r="M221" i="11" s="1"/>
  <c r="B221" i="11"/>
  <c r="A222" i="11" s="1"/>
  <c r="P221" i="11" l="1"/>
  <c r="Q221" i="11" s="1"/>
  <c r="N221" i="11"/>
  <c r="O221" i="11" s="1"/>
  <c r="B222" i="11"/>
  <c r="A223" i="11" s="1"/>
  <c r="C222" i="11"/>
  <c r="D222" i="11" s="1"/>
  <c r="E222" i="11" s="1"/>
  <c r="M222" i="11" s="1"/>
  <c r="P222" i="11" l="1"/>
  <c r="Q222" i="11" s="1"/>
  <c r="N222" i="11"/>
  <c r="O222" i="11" s="1"/>
  <c r="B223" i="11"/>
  <c r="A224" i="11" s="1"/>
  <c r="C223" i="11"/>
  <c r="D223" i="11" s="1"/>
  <c r="E223" i="11" s="1"/>
  <c r="M223" i="11" s="1"/>
  <c r="P223" i="11" l="1"/>
  <c r="Q223" i="11" s="1"/>
  <c r="N223" i="11"/>
  <c r="O223" i="11" s="1"/>
  <c r="C224" i="11"/>
  <c r="D224" i="11" s="1"/>
  <c r="E224" i="11" s="1"/>
  <c r="M224" i="11" s="1"/>
  <c r="B224" i="11"/>
  <c r="A225" i="11" s="1"/>
  <c r="N224" i="11" l="1"/>
  <c r="O224" i="11" s="1"/>
  <c r="P224" i="11"/>
  <c r="Q224" i="11" s="1"/>
  <c r="C225" i="11"/>
  <c r="D225" i="11" s="1"/>
  <c r="E225" i="11" s="1"/>
  <c r="M225" i="11" s="1"/>
  <c r="B225" i="11"/>
  <c r="A226" i="11" s="1"/>
  <c r="N225" i="11" l="1"/>
  <c r="O225" i="11" s="1"/>
  <c r="P225" i="11"/>
  <c r="Q225" i="11" s="1"/>
  <c r="B226" i="11"/>
  <c r="A227" i="11" s="1"/>
  <c r="C226" i="11"/>
  <c r="D226" i="11" s="1"/>
  <c r="E226" i="11" s="1"/>
  <c r="M226" i="11" s="1"/>
  <c r="N226" i="11" l="1"/>
  <c r="O226" i="11" s="1"/>
  <c r="P226" i="11"/>
  <c r="Q226" i="11" s="1"/>
  <c r="C227" i="11"/>
  <c r="D227" i="11" s="1"/>
  <c r="E227" i="11" s="1"/>
  <c r="M227" i="11" s="1"/>
  <c r="B227" i="11"/>
  <c r="A228" i="11" s="1"/>
  <c r="N227" i="11" l="1"/>
  <c r="O227" i="11" s="1"/>
  <c r="P227" i="11"/>
  <c r="Q227" i="11" s="1"/>
  <c r="B228" i="11"/>
  <c r="A229" i="11" s="1"/>
  <c r="C228" i="11"/>
  <c r="D228" i="11" s="1"/>
  <c r="E228" i="11" s="1"/>
  <c r="M228" i="11" s="1"/>
  <c r="N228" i="11" l="1"/>
  <c r="O228" i="11" s="1"/>
  <c r="P228" i="11"/>
  <c r="Q228" i="11" s="1"/>
  <c r="C229" i="11"/>
  <c r="D229" i="11" s="1"/>
  <c r="E229" i="11" s="1"/>
  <c r="M229" i="11" s="1"/>
  <c r="B229" i="11"/>
  <c r="A230" i="11" s="1"/>
  <c r="N229" i="11" l="1"/>
  <c r="O229" i="11" s="1"/>
  <c r="P229" i="11"/>
  <c r="Q229" i="11" s="1"/>
  <c r="B230" i="11"/>
  <c r="A231" i="11" s="1"/>
  <c r="C230" i="11"/>
  <c r="D230" i="11" s="1"/>
  <c r="E230" i="11" s="1"/>
  <c r="M230" i="11" s="1"/>
  <c r="N230" i="11" l="1"/>
  <c r="O230" i="11" s="1"/>
  <c r="P230" i="11"/>
  <c r="Q230" i="11" s="1"/>
  <c r="C231" i="11"/>
  <c r="D231" i="11" s="1"/>
  <c r="E231" i="11" s="1"/>
  <c r="M231" i="11" s="1"/>
  <c r="B231" i="11"/>
  <c r="A232" i="11" s="1"/>
  <c r="P231" i="11" l="1"/>
  <c r="Q231" i="11" s="1"/>
  <c r="N231" i="11"/>
  <c r="O231" i="11" s="1"/>
  <c r="B232" i="11"/>
  <c r="A233" i="11" s="1"/>
  <c r="C232" i="11"/>
  <c r="D232" i="11" s="1"/>
  <c r="E232" i="11" s="1"/>
  <c r="M232" i="11" s="1"/>
  <c r="N232" i="11" l="1"/>
  <c r="O232" i="11" s="1"/>
  <c r="P232" i="11"/>
  <c r="Q232" i="11" s="1"/>
  <c r="B233" i="11"/>
  <c r="A234" i="11" s="1"/>
  <c r="C233" i="11"/>
  <c r="D233" i="11" s="1"/>
  <c r="E233" i="11" s="1"/>
  <c r="M233" i="11" s="1"/>
  <c r="P233" i="11" l="1"/>
  <c r="Q233" i="11" s="1"/>
  <c r="N233" i="11"/>
  <c r="O233" i="11" s="1"/>
  <c r="C234" i="11"/>
  <c r="D234" i="11" s="1"/>
  <c r="E234" i="11" s="1"/>
  <c r="M234" i="11" s="1"/>
  <c r="B234" i="11"/>
  <c r="A235" i="11" s="1"/>
  <c r="B235" i="11" l="1"/>
  <c r="A236" i="11" s="1"/>
  <c r="C235" i="11"/>
  <c r="D235" i="11" s="1"/>
  <c r="E235" i="11" s="1"/>
  <c r="M235" i="11" s="1"/>
  <c r="P234" i="11"/>
  <c r="Q234" i="11" s="1"/>
  <c r="N234" i="11"/>
  <c r="O234" i="11" s="1"/>
  <c r="C236" i="11" l="1"/>
  <c r="D236" i="11" s="1"/>
  <c r="E236" i="11" s="1"/>
  <c r="M236" i="11" s="1"/>
  <c r="B236" i="11"/>
  <c r="A237" i="11" s="1"/>
  <c r="P235" i="11"/>
  <c r="Q235" i="11" s="1"/>
  <c r="N235" i="11"/>
  <c r="O235" i="11" s="1"/>
  <c r="C237" i="11" l="1"/>
  <c r="D237" i="11" s="1"/>
  <c r="E237" i="11" s="1"/>
  <c r="M237" i="11" s="1"/>
  <c r="B237" i="11"/>
  <c r="A238" i="11" s="1"/>
  <c r="N236" i="11"/>
  <c r="O236" i="11" s="1"/>
  <c r="P236" i="11"/>
  <c r="Q236" i="11" s="1"/>
  <c r="B238" i="11" l="1"/>
  <c r="A239" i="11" s="1"/>
  <c r="C238" i="11"/>
  <c r="D238" i="11" s="1"/>
  <c r="E238" i="11" s="1"/>
  <c r="M238" i="11" s="1"/>
  <c r="N237" i="11"/>
  <c r="O237" i="11" s="1"/>
  <c r="P237" i="11"/>
  <c r="Q237" i="11" s="1"/>
  <c r="N238" i="11" l="1"/>
  <c r="O238" i="11" s="1"/>
  <c r="P238" i="11"/>
  <c r="Q238" i="11" s="1"/>
  <c r="C239" i="11"/>
  <c r="D239" i="11" s="1"/>
  <c r="E239" i="11" s="1"/>
  <c r="M239" i="11" s="1"/>
  <c r="B239" i="11"/>
  <c r="A240" i="11" s="1"/>
  <c r="N239" i="11" l="1"/>
  <c r="O239" i="11" s="1"/>
  <c r="P239" i="11"/>
  <c r="Q239" i="11" s="1"/>
  <c r="B240" i="11"/>
  <c r="A241" i="11" s="1"/>
  <c r="C240" i="11"/>
  <c r="D240" i="11" s="1"/>
  <c r="E240" i="11" s="1"/>
  <c r="M240" i="11" s="1"/>
  <c r="P240" i="11" l="1"/>
  <c r="Q240" i="11" s="1"/>
  <c r="N240" i="11"/>
  <c r="O240" i="11" s="1"/>
  <c r="C241" i="11"/>
  <c r="D241" i="11" s="1"/>
  <c r="E241" i="11" s="1"/>
  <c r="M241" i="11" s="1"/>
  <c r="B241" i="11"/>
  <c r="A242" i="11" s="1"/>
  <c r="P241" i="11" l="1"/>
  <c r="Q241" i="11" s="1"/>
  <c r="N241" i="11"/>
  <c r="O241" i="11" s="1"/>
  <c r="B242" i="11"/>
  <c r="A243" i="11" s="1"/>
  <c r="C242" i="11"/>
  <c r="D242" i="11" s="1"/>
  <c r="E242" i="11" s="1"/>
  <c r="M242" i="11" s="1"/>
  <c r="N242" i="11" l="1"/>
  <c r="O242" i="11" s="1"/>
  <c r="P242" i="11"/>
  <c r="Q242" i="11" s="1"/>
  <c r="B243" i="11"/>
  <c r="A244" i="11" s="1"/>
  <c r="C243" i="11"/>
  <c r="D243" i="11" s="1"/>
  <c r="E243" i="11" s="1"/>
  <c r="M243" i="11" s="1"/>
  <c r="N243" i="11" l="1"/>
  <c r="O243" i="11" s="1"/>
  <c r="P243" i="11"/>
  <c r="Q243" i="11" s="1"/>
  <c r="C244" i="11"/>
  <c r="D244" i="11" s="1"/>
  <c r="E244" i="11" s="1"/>
  <c r="M244" i="11" s="1"/>
  <c r="B244" i="11"/>
  <c r="A245" i="11" s="1"/>
  <c r="N244" i="11" l="1"/>
  <c r="O244" i="11" s="1"/>
  <c r="P244" i="11"/>
  <c r="Q244" i="11" s="1"/>
  <c r="B245" i="11"/>
  <c r="A246" i="11" s="1"/>
  <c r="C245" i="11"/>
  <c r="D245" i="11" s="1"/>
  <c r="E245" i="11" s="1"/>
  <c r="M245" i="11" s="1"/>
  <c r="N245" i="11" l="1"/>
  <c r="O245" i="11" s="1"/>
  <c r="P245" i="11"/>
  <c r="Q245" i="11" s="1"/>
  <c r="C246" i="11"/>
  <c r="D246" i="11" s="1"/>
  <c r="E246" i="11" s="1"/>
  <c r="M246" i="11" s="1"/>
  <c r="B246" i="11"/>
  <c r="A247" i="11" s="1"/>
  <c r="N246" i="11" l="1"/>
  <c r="O246" i="11" s="1"/>
  <c r="P246" i="11"/>
  <c r="Q246" i="11" s="1"/>
  <c r="B247" i="11"/>
  <c r="A248" i="11" s="1"/>
  <c r="C247" i="11"/>
  <c r="D247" i="11" s="1"/>
  <c r="E247" i="11" s="1"/>
  <c r="M247" i="11" s="1"/>
  <c r="N247" i="11" l="1"/>
  <c r="O247" i="11" s="1"/>
  <c r="P247" i="11"/>
  <c r="Q247" i="11" s="1"/>
  <c r="C248" i="11"/>
  <c r="D248" i="11" s="1"/>
  <c r="E248" i="11" s="1"/>
  <c r="M248" i="11" s="1"/>
  <c r="B248" i="11"/>
  <c r="A249" i="11" s="1"/>
  <c r="P248" i="11" l="1"/>
  <c r="Q248" i="11" s="1"/>
  <c r="N248" i="11"/>
  <c r="O248" i="11" s="1"/>
  <c r="B249" i="11"/>
  <c r="A250" i="11" s="1"/>
  <c r="C249" i="11"/>
  <c r="D249" i="11" s="1"/>
  <c r="E249" i="11" s="1"/>
  <c r="M249" i="11" s="1"/>
  <c r="P249" i="11" l="1"/>
  <c r="Q249" i="11" s="1"/>
  <c r="N249" i="11"/>
  <c r="O249" i="11" s="1"/>
  <c r="B250" i="11"/>
  <c r="A251" i="11" s="1"/>
  <c r="C250" i="11"/>
  <c r="D250" i="11" s="1"/>
  <c r="E250" i="11" s="1"/>
  <c r="M250" i="11" s="1"/>
  <c r="P250" i="11" l="1"/>
  <c r="N250" i="11"/>
  <c r="O250" i="11" s="1"/>
  <c r="C251" i="11"/>
  <c r="D251" i="11" s="1"/>
  <c r="E251" i="11" s="1"/>
  <c r="M251" i="11" s="1"/>
  <c r="B251" i="11"/>
  <c r="A252" i="11" s="1"/>
  <c r="Q250" i="11"/>
  <c r="P251" i="11" l="1"/>
  <c r="Q251" i="11" s="1"/>
  <c r="N251" i="11"/>
  <c r="O251" i="11" s="1"/>
  <c r="C252" i="11"/>
  <c r="D252" i="11" s="1"/>
  <c r="E252" i="11" s="1"/>
  <c r="M252" i="11" s="1"/>
  <c r="B252" i="11"/>
  <c r="A253" i="11" s="1"/>
  <c r="C253" i="11" l="1"/>
  <c r="D253" i="11" s="1"/>
  <c r="E253" i="11" s="1"/>
  <c r="M253" i="11" s="1"/>
  <c r="B253" i="11"/>
  <c r="A254" i="11" s="1"/>
  <c r="N252" i="11"/>
  <c r="O252" i="11" s="1"/>
  <c r="P252" i="11"/>
  <c r="Q252" i="11" s="1"/>
  <c r="B254" i="11" l="1"/>
  <c r="A255" i="11" s="1"/>
  <c r="C254" i="11"/>
  <c r="D254" i="11" s="1"/>
  <c r="E254" i="11" s="1"/>
  <c r="M254" i="11" s="1"/>
  <c r="N253" i="11"/>
  <c r="O253" i="11" s="1"/>
  <c r="P253" i="11"/>
  <c r="Q253" i="11" s="1"/>
  <c r="N254" i="11" l="1"/>
  <c r="O254" i="11" s="1"/>
  <c r="P254" i="11"/>
  <c r="Q254" i="11" s="1"/>
  <c r="C255" i="11"/>
  <c r="D255" i="11" s="1"/>
  <c r="E255" i="11" s="1"/>
  <c r="M255" i="11" s="1"/>
  <c r="B255" i="11"/>
  <c r="A256" i="11" s="1"/>
  <c r="P255" i="11" l="1"/>
  <c r="Q255" i="11" s="1"/>
  <c r="N255" i="11"/>
  <c r="O255" i="11" s="1"/>
  <c r="B256" i="11"/>
  <c r="A257" i="11" s="1"/>
  <c r="C256" i="11"/>
  <c r="D256" i="11" s="1"/>
  <c r="E256" i="11" s="1"/>
  <c r="M256" i="11" s="1"/>
  <c r="P256" i="11" l="1"/>
  <c r="Q256" i="11" s="1"/>
  <c r="N256" i="11"/>
  <c r="O256" i="11" s="1"/>
  <c r="B257" i="11"/>
  <c r="A258" i="11" s="1"/>
  <c r="C257" i="11"/>
  <c r="D257" i="11" s="1"/>
  <c r="E257" i="11" s="1"/>
  <c r="M257" i="11" s="1"/>
  <c r="P257" i="11" l="1"/>
  <c r="Q257" i="11" s="1"/>
  <c r="N257" i="11"/>
  <c r="O257" i="11" s="1"/>
  <c r="C258" i="11"/>
  <c r="D258" i="11" s="1"/>
  <c r="E258" i="11" s="1"/>
  <c r="M258" i="11" s="1"/>
  <c r="B258" i="11"/>
  <c r="A259" i="11" s="1"/>
  <c r="C259" i="11" l="1"/>
  <c r="D259" i="11" s="1"/>
  <c r="E259" i="11" s="1"/>
  <c r="M259" i="11" s="1"/>
  <c r="B259" i="11"/>
  <c r="A260" i="11" s="1"/>
  <c r="N258" i="11"/>
  <c r="O258" i="11" s="1"/>
  <c r="P258" i="11"/>
  <c r="Q258" i="11" s="1"/>
  <c r="B260" i="11" l="1"/>
  <c r="A261" i="11" s="1"/>
  <c r="C260" i="11"/>
  <c r="D260" i="11" s="1"/>
  <c r="E260" i="11" s="1"/>
  <c r="M260" i="11" s="1"/>
  <c r="N259" i="11"/>
  <c r="O259" i="11" s="1"/>
  <c r="P259" i="11"/>
  <c r="Q259" i="11" s="1"/>
  <c r="N260" i="11" l="1"/>
  <c r="O260" i="11" s="1"/>
  <c r="P260" i="11"/>
  <c r="Q260" i="11" s="1"/>
  <c r="C261" i="11"/>
  <c r="D261" i="11" s="1"/>
  <c r="E261" i="11" s="1"/>
  <c r="M261" i="11" s="1"/>
  <c r="B261" i="11"/>
  <c r="A262" i="11" s="1"/>
  <c r="N261" i="11" l="1"/>
  <c r="O261" i="11" s="1"/>
  <c r="P261" i="11"/>
  <c r="Q261" i="11" s="1"/>
  <c r="B262" i="11"/>
  <c r="A263" i="11" s="1"/>
  <c r="C262" i="11"/>
  <c r="D262" i="11" s="1"/>
  <c r="E262" i="11" s="1"/>
  <c r="M262" i="11" s="1"/>
  <c r="N262" i="11" l="1"/>
  <c r="O262" i="11" s="1"/>
  <c r="P262" i="11"/>
  <c r="Q262" i="11" s="1"/>
  <c r="C263" i="11"/>
  <c r="D263" i="11" s="1"/>
  <c r="E263" i="11" s="1"/>
  <c r="M263" i="11" s="1"/>
  <c r="B263" i="11"/>
  <c r="A264" i="11" s="1"/>
  <c r="N263" i="11" l="1"/>
  <c r="O263" i="11" s="1"/>
  <c r="P263" i="11"/>
  <c r="Q263" i="11" s="1"/>
  <c r="B264" i="11"/>
  <c r="A265" i="11" s="1"/>
  <c r="C264" i="11"/>
  <c r="D264" i="11" s="1"/>
  <c r="E264" i="11" s="1"/>
  <c r="M264" i="11" s="1"/>
  <c r="N264" i="11" l="1"/>
  <c r="O264" i="11" s="1"/>
  <c r="P264" i="11"/>
  <c r="Q264" i="11" s="1"/>
  <c r="B265" i="11"/>
  <c r="A266" i="11" s="1"/>
  <c r="C265" i="11"/>
  <c r="D265" i="11" s="1"/>
  <c r="E265" i="11" s="1"/>
  <c r="M265" i="11" s="1"/>
  <c r="N265" i="11" l="1"/>
  <c r="O265" i="11" s="1"/>
  <c r="P265" i="11"/>
  <c r="Q265" i="11" s="1"/>
  <c r="B266" i="11"/>
  <c r="A267" i="11" s="1"/>
  <c r="C266" i="11"/>
  <c r="D266" i="11" s="1"/>
  <c r="E266" i="11" s="1"/>
  <c r="M266" i="11" s="1"/>
  <c r="P266" i="11" l="1"/>
  <c r="Q266" i="11" s="1"/>
  <c r="N266" i="11"/>
  <c r="O266" i="11" s="1"/>
  <c r="C267" i="11"/>
  <c r="D267" i="11" s="1"/>
  <c r="E267" i="11" s="1"/>
  <c r="M267" i="11" s="1"/>
  <c r="B267" i="11"/>
  <c r="A268" i="11" s="1"/>
  <c r="N267" i="11" l="1"/>
  <c r="O267" i="11" s="1"/>
  <c r="P267" i="11"/>
  <c r="Q267" i="11" s="1"/>
  <c r="C268" i="11"/>
  <c r="D268" i="11" s="1"/>
  <c r="E268" i="11" s="1"/>
  <c r="M268" i="11" s="1"/>
  <c r="B268" i="11"/>
  <c r="A269" i="11" s="1"/>
  <c r="N268" i="11" l="1"/>
  <c r="O268" i="11" s="1"/>
  <c r="P268" i="11"/>
  <c r="Q268" i="11" s="1"/>
  <c r="B269" i="11"/>
  <c r="A270" i="11" s="1"/>
  <c r="C269" i="11"/>
  <c r="D269" i="11" s="1"/>
  <c r="E269" i="11" s="1"/>
  <c r="M269" i="11" s="1"/>
  <c r="N269" i="11" l="1"/>
  <c r="O269" i="11" s="1"/>
  <c r="P269" i="11"/>
  <c r="Q269" i="11" s="1"/>
  <c r="C270" i="11"/>
  <c r="D270" i="11" s="1"/>
  <c r="E270" i="11" s="1"/>
  <c r="M270" i="11" s="1"/>
  <c r="B270" i="11"/>
  <c r="A271" i="11" s="1"/>
  <c r="B271" i="11" l="1"/>
  <c r="A272" i="11" s="1"/>
  <c r="C271" i="11"/>
  <c r="D271" i="11" s="1"/>
  <c r="E271" i="11" s="1"/>
  <c r="M271" i="11" s="1"/>
  <c r="P270" i="11"/>
  <c r="Q270" i="11" s="1"/>
  <c r="N270" i="11"/>
  <c r="O270" i="11" s="1"/>
  <c r="P271" i="11" l="1"/>
  <c r="Q271" i="11" s="1"/>
  <c r="N271" i="11"/>
  <c r="O271" i="11" s="1"/>
  <c r="B272" i="11"/>
  <c r="A273" i="11" s="1"/>
  <c r="C272" i="11"/>
  <c r="D272" i="11" s="1"/>
  <c r="E272" i="11" s="1"/>
  <c r="M272" i="11" s="1"/>
  <c r="P272" i="11" l="1"/>
  <c r="Q272" i="11" s="1"/>
  <c r="N272" i="11"/>
  <c r="O272" i="11" s="1"/>
  <c r="C273" i="11"/>
  <c r="D273" i="11" s="1"/>
  <c r="E273" i="11" s="1"/>
  <c r="M273" i="11" s="1"/>
  <c r="B273" i="11"/>
  <c r="N273" i="11" l="1"/>
  <c r="O273" i="11" s="1"/>
  <c r="P273" i="11"/>
  <c r="Q273" i="11" s="1"/>
  <c r="Q275" i="11" l="1"/>
  <c r="V19" i="7"/>
  <c r="V20" i="7" l="1"/>
  <c r="X19" i="7"/>
</calcChain>
</file>

<file path=xl/sharedStrings.xml><?xml version="1.0" encoding="utf-8"?>
<sst xmlns="http://schemas.openxmlformats.org/spreadsheetml/2006/main" count="905" uniqueCount="272">
  <si>
    <t>mph</t>
  </si>
  <si>
    <r>
      <t>D</t>
    </r>
    <r>
      <rPr>
        <vertAlign val="subscript"/>
        <sz val="11"/>
        <color theme="1"/>
        <rFont val="Calibri"/>
        <family val="2"/>
        <scheme val="minor"/>
      </rPr>
      <t>A</t>
    </r>
  </si>
  <si>
    <t>=</t>
  </si>
  <si>
    <t>p</t>
  </si>
  <si>
    <t>Air Density</t>
  </si>
  <si>
    <t>Characteristic Area for Body</t>
  </si>
  <si>
    <t>A</t>
  </si>
  <si>
    <t>V</t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</si>
  <si>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</si>
  <si>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t>Drag Coefficient*</t>
  </si>
  <si>
    <t>*Nondimensional quantity related to shape = 2 for perpendicular, .1 for well designed solar Car, .05 for smoothteardrop shape</t>
  </si>
  <si>
    <t>Aerodynamics</t>
  </si>
  <si>
    <t>Power Consummed by Aerodynamics</t>
  </si>
  <si>
    <r>
      <t>P</t>
    </r>
    <r>
      <rPr>
        <vertAlign val="subscript"/>
        <sz val="11"/>
        <color theme="1"/>
        <rFont val="Calibri"/>
        <family val="2"/>
        <scheme val="minor"/>
      </rPr>
      <t>A</t>
    </r>
  </si>
  <si>
    <t xml:space="preserve">Written Expression </t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</si>
  <si>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= .5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AC</t>
    </r>
    <r>
      <rPr>
        <vertAlign val="subscript"/>
        <sz val="11"/>
        <color theme="1"/>
        <rFont val="Calibri"/>
        <family val="2"/>
        <scheme val="minor"/>
      </rPr>
      <t>d</t>
    </r>
  </si>
  <si>
    <t>Speed mph</t>
  </si>
  <si>
    <t>km/h = mph*1.60934400061</t>
  </si>
  <si>
    <t>Aerodynamic drag force</t>
  </si>
  <si>
    <t>Drag area</t>
  </si>
  <si>
    <r>
      <t>AC</t>
    </r>
    <r>
      <rPr>
        <vertAlign val="subscript"/>
        <sz val="11"/>
        <color theme="1"/>
        <rFont val="Calibri"/>
        <family val="2"/>
        <scheme val="minor"/>
      </rPr>
      <t>d</t>
    </r>
  </si>
  <si>
    <t>Measured in Newtons = N</t>
  </si>
  <si>
    <t>Measured in Watts = W</t>
  </si>
  <si>
    <t>h</t>
  </si>
  <si>
    <t>Height above Sea level</t>
  </si>
  <si>
    <r>
      <t>Measured in Meters Sauared = m</t>
    </r>
    <r>
      <rPr>
        <vertAlign val="superscript"/>
        <sz val="11"/>
        <color theme="1"/>
        <rFont val="Calibri"/>
        <family val="2"/>
        <scheme val="minor"/>
      </rPr>
      <t>2</t>
    </r>
  </si>
  <si>
    <t>Measured in meters = m</t>
  </si>
  <si>
    <r>
      <t xml:space="preserve">p </t>
    </r>
    <r>
      <rPr>
        <sz val="11"/>
        <color theme="1"/>
        <rFont val="Calibri"/>
        <family val="2"/>
        <scheme val="minor"/>
      </rPr>
      <t>= (-3.64*10</t>
    </r>
    <r>
      <rPr>
        <vertAlign val="superscript"/>
        <sz val="11"/>
        <color theme="1"/>
        <rFont val="Calibri"/>
        <family val="2"/>
        <scheme val="minor"/>
      </rPr>
      <t>-14</t>
    </r>
    <r>
      <rPr>
        <sz val="11"/>
        <color theme="1"/>
        <rFont val="Calibri"/>
        <family val="2"/>
        <scheme val="minor"/>
      </rPr>
      <t>)h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(3.88*10</t>
    </r>
    <r>
      <rPr>
        <vertAlign val="superscript"/>
        <sz val="11"/>
        <color theme="1"/>
        <rFont val="Calibri"/>
        <family val="2"/>
        <scheme val="minor"/>
      </rPr>
      <t>-9</t>
    </r>
    <r>
      <rPr>
        <sz val="11"/>
        <color theme="1"/>
        <rFont val="Calibri"/>
        <family val="2"/>
        <scheme val="minor"/>
      </rPr>
      <t>)h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(1.18*10</t>
    </r>
    <r>
      <rPr>
        <vertAlign val="superscript"/>
        <sz val="11"/>
        <color theme="1"/>
        <rFont val="Calibri"/>
        <family val="2"/>
        <scheme val="minor"/>
      </rPr>
      <t>-4</t>
    </r>
    <r>
      <rPr>
        <sz val="11"/>
        <color theme="1"/>
        <rFont val="Calibri"/>
        <family val="2"/>
        <scheme val="minor"/>
      </rPr>
      <t>)h + 1.17</t>
    </r>
  </si>
  <si>
    <t>The projected cross sectional area of vehicle when viewed from front</t>
  </si>
  <si>
    <t>Rolling Resistance</t>
  </si>
  <si>
    <t>Rolling drag force</t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</si>
  <si>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</si>
  <si>
    <t>Rolling Resistance Coefficient</t>
  </si>
  <si>
    <r>
      <t>C</t>
    </r>
    <r>
      <rPr>
        <vertAlign val="subscript"/>
        <sz val="11"/>
        <color theme="1"/>
        <rFont val="Calibri"/>
        <family val="2"/>
        <scheme val="minor"/>
      </rPr>
      <t>rr</t>
    </r>
  </si>
  <si>
    <t>Velocity</t>
  </si>
  <si>
    <t>Measured in kilometers per hour = kph</t>
  </si>
  <si>
    <r>
      <t>Measured in Kilograms per meter cubed = Kg/m</t>
    </r>
    <r>
      <rPr>
        <vertAlign val="superscript"/>
        <sz val="11"/>
        <color theme="1"/>
        <rFont val="Calibri"/>
        <family val="2"/>
        <scheme val="minor"/>
      </rPr>
      <t>3</t>
    </r>
  </si>
  <si>
    <t>Vehicle Weight</t>
  </si>
  <si>
    <t>This is an estimation for road races either way it is between .005 and .006</t>
  </si>
  <si>
    <t>Power Consummer by rolling resistance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</si>
  <si>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</si>
  <si>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= .5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AC</t>
    </r>
    <r>
      <rPr>
        <vertAlign val="subscript"/>
        <sz val="11"/>
        <color theme="1"/>
        <rFont val="Calibri"/>
        <family val="2"/>
        <scheme val="minor"/>
      </rPr>
      <t>d</t>
    </r>
  </si>
  <si>
    <t>Vehicle Weight in pounds</t>
  </si>
  <si>
    <t>Vehicle Weight in Kilograms</t>
  </si>
  <si>
    <t>Acceleration caused by gravity</t>
  </si>
  <si>
    <t>g</t>
  </si>
  <si>
    <t>G</t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</si>
  <si>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(.278)C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[1+V/161]GV</t>
    </r>
  </si>
  <si>
    <r>
      <t>D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 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[1+V/161]G</t>
    </r>
  </si>
  <si>
    <t>m</t>
  </si>
  <si>
    <t>Measured in Kilograms = Kg</t>
  </si>
  <si>
    <t>lbs</t>
  </si>
  <si>
    <t>Weight in Pounds = lbs</t>
  </si>
  <si>
    <t>G = mg</t>
  </si>
  <si>
    <r>
      <t>Measured in Meters per Second Squared = m/s</t>
    </r>
    <r>
      <rPr>
        <vertAlign val="superscript"/>
        <sz val="11"/>
        <color theme="1"/>
        <rFont val="Calibri"/>
        <family val="2"/>
        <scheme val="minor"/>
      </rPr>
      <t>2</t>
    </r>
  </si>
  <si>
    <t>Solar Array Power</t>
  </si>
  <si>
    <t>Power of Solar Array</t>
  </si>
  <si>
    <r>
      <t>P</t>
    </r>
    <r>
      <rPr>
        <vertAlign val="subscript"/>
        <sz val="11"/>
        <color theme="1"/>
        <rFont val="Calibri"/>
        <family val="2"/>
        <scheme val="minor"/>
      </rPr>
      <t>Array</t>
    </r>
  </si>
  <si>
    <t>Power When aligned with Sun</t>
  </si>
  <si>
    <r>
      <t>P</t>
    </r>
    <r>
      <rPr>
        <vertAlign val="subscript"/>
        <sz val="11"/>
        <color theme="1"/>
        <rFont val="Calibri"/>
        <family val="2"/>
        <scheme val="minor"/>
      </rPr>
      <t>Max</t>
    </r>
  </si>
  <si>
    <t>Angle of misalignment</t>
  </si>
  <si>
    <t>θ</t>
  </si>
  <si>
    <t>φ</t>
  </si>
  <si>
    <t>Day of Year</t>
  </si>
  <si>
    <t>Date</t>
  </si>
  <si>
    <t>Day</t>
  </si>
  <si>
    <t>Jan</t>
  </si>
  <si>
    <t>Feb</t>
  </si>
  <si>
    <t>April</t>
  </si>
  <si>
    <t>May</t>
  </si>
  <si>
    <t>June</t>
  </si>
  <si>
    <t>July</t>
  </si>
  <si>
    <t>Mar</t>
  </si>
  <si>
    <t>Aug</t>
  </si>
  <si>
    <t>Sept</t>
  </si>
  <si>
    <t>Oct</t>
  </si>
  <si>
    <t>Nov</t>
  </si>
  <si>
    <t>Dec</t>
  </si>
  <si>
    <t>Used Excel Lookup Formula = Lookup(lookup_value,lookup_vector,result_vector)</t>
  </si>
  <si>
    <t>D</t>
  </si>
  <si>
    <r>
      <t>S</t>
    </r>
    <r>
      <rPr>
        <vertAlign val="subscript"/>
        <sz val="11"/>
        <color theme="1"/>
        <rFont val="Calibri"/>
        <family val="2"/>
      </rPr>
      <t>Lat</t>
    </r>
  </si>
  <si>
    <t>High Noon Sun Angle</t>
  </si>
  <si>
    <r>
      <t>φ</t>
    </r>
    <r>
      <rPr>
        <vertAlign val="subscript"/>
        <sz val="11"/>
        <color theme="1"/>
        <rFont val="Calibri"/>
        <family val="2"/>
      </rPr>
      <t>N</t>
    </r>
  </si>
  <si>
    <t>Location</t>
  </si>
  <si>
    <t>Sun Rise</t>
  </si>
  <si>
    <t>Sun Set</t>
  </si>
  <si>
    <t>TMS</t>
  </si>
  <si>
    <t>Latitude</t>
  </si>
  <si>
    <t>Sun Latitude</t>
  </si>
  <si>
    <t xml:space="preserve">Vehicle Latitude </t>
  </si>
  <si>
    <r>
      <t>C</t>
    </r>
    <r>
      <rPr>
        <vertAlign val="subscript"/>
        <sz val="11"/>
        <color theme="1"/>
        <rFont val="Calibri"/>
        <family val="2"/>
      </rPr>
      <t>Lat</t>
    </r>
  </si>
  <si>
    <t>T</t>
  </si>
  <si>
    <t>Time of Day</t>
  </si>
  <si>
    <t>Measured in Military Decimal time</t>
  </si>
  <si>
    <t>Sun Rise Time</t>
  </si>
  <si>
    <t>SR</t>
  </si>
  <si>
    <t>DL</t>
  </si>
  <si>
    <t>Length of Day</t>
  </si>
  <si>
    <r>
      <t xml:space="preserve">Equals φ when driving.  </t>
    </r>
    <r>
      <rPr>
        <b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equal 0 when Charging</t>
    </r>
  </si>
  <si>
    <t>Array Power</t>
  </si>
  <si>
    <t>Aero Power</t>
  </si>
  <si>
    <t>Battery Power</t>
  </si>
  <si>
    <t>Battery Capacity 2</t>
  </si>
  <si>
    <t>Battery % Charge</t>
  </si>
  <si>
    <t>Total % Charge</t>
  </si>
  <si>
    <t>Battery Capacity 1</t>
  </si>
  <si>
    <t>Sun Angle φ</t>
  </si>
  <si>
    <t>Longitude</t>
  </si>
  <si>
    <t>Sun Declination</t>
  </si>
  <si>
    <r>
      <t>φ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C</t>
    </r>
    <r>
      <rPr>
        <vertAlign val="subscript"/>
        <sz val="11"/>
        <color theme="1"/>
        <rFont val="Calibri"/>
        <family val="2"/>
        <scheme val="minor"/>
      </rPr>
      <t xml:space="preserve">Lat </t>
    </r>
    <r>
      <rPr>
        <sz val="11"/>
        <color theme="1"/>
        <rFont val="Calibri"/>
        <family val="2"/>
        <scheme val="minor"/>
      </rPr>
      <t>- S</t>
    </r>
    <r>
      <rPr>
        <vertAlign val="subscript"/>
        <sz val="11"/>
        <color theme="1"/>
        <rFont val="Calibri"/>
        <family val="2"/>
        <scheme val="minor"/>
      </rPr>
      <t>Lat</t>
    </r>
  </si>
  <si>
    <t>Rolling Power</t>
  </si>
  <si>
    <t>DL = SS-SR-TimeZone Change</t>
  </si>
  <si>
    <r>
      <t>AC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A*C</t>
    </r>
    <r>
      <rPr>
        <vertAlign val="subscript"/>
        <sz val="11"/>
        <color theme="1"/>
        <rFont val="Calibri"/>
        <family val="2"/>
        <scheme val="minor"/>
      </rPr>
      <t>d</t>
    </r>
  </si>
  <si>
    <t>Battery</t>
  </si>
  <si>
    <t>Energy Capacity</t>
  </si>
  <si>
    <t>Measured in W-h</t>
  </si>
  <si>
    <r>
      <t>E</t>
    </r>
    <r>
      <rPr>
        <vertAlign val="subscript"/>
        <sz val="11"/>
        <color theme="1"/>
        <rFont val="Calibri"/>
        <family val="2"/>
        <scheme val="minor"/>
      </rPr>
      <t>C</t>
    </r>
  </si>
  <si>
    <t>Constant for Battery Size</t>
  </si>
  <si>
    <t>C</t>
  </si>
  <si>
    <t>Power Draw</t>
  </si>
  <si>
    <t>P</t>
  </si>
  <si>
    <t>Peukert number</t>
  </si>
  <si>
    <t>n</t>
  </si>
  <si>
    <t>n = 1.22 for lead-acid, 1.08 for lithium-ion</t>
  </si>
  <si>
    <t>C = 23100 for Lead-acid, 8078 for lithium-ion</t>
  </si>
  <si>
    <t>Measured in W</t>
  </si>
  <si>
    <t>% of Battery Capacity</t>
  </si>
  <si>
    <t>%C</t>
  </si>
  <si>
    <t>Time Elapsed</t>
  </si>
  <si>
    <r>
      <t>T</t>
    </r>
    <r>
      <rPr>
        <vertAlign val="subscript"/>
        <sz val="11"/>
        <color theme="1"/>
        <rFont val="Calibri"/>
        <family val="2"/>
        <scheme val="minor"/>
      </rPr>
      <t>E</t>
    </r>
  </si>
  <si>
    <t>As a Percentage</t>
  </si>
  <si>
    <r>
      <t>E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 C/P</t>
    </r>
    <r>
      <rPr>
        <vertAlign val="superscript"/>
        <sz val="11"/>
        <color theme="1"/>
        <rFont val="Calibri"/>
        <family val="2"/>
        <scheme val="minor"/>
      </rPr>
      <t>(n-1)</t>
    </r>
  </si>
  <si>
    <r>
      <t>φ =90-(90-φ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)*sin(180*(T-SR)/DL*3.1416/180)</t>
    </r>
  </si>
  <si>
    <r>
      <t>P</t>
    </r>
    <r>
      <rPr>
        <vertAlign val="subscript"/>
        <sz val="11"/>
        <color theme="1"/>
        <rFont val="Calibri"/>
        <family val="2"/>
        <scheme val="minor"/>
      </rPr>
      <t>array</t>
    </r>
    <r>
      <rPr>
        <sz val="11"/>
        <color theme="1"/>
        <rFont val="Calibri"/>
        <family val="2"/>
        <scheme val="minor"/>
      </rPr>
      <t>=P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*[cos (φ*3.1416/180)]</t>
    </r>
    <r>
      <rPr>
        <vertAlign val="superscript"/>
        <sz val="11"/>
        <color theme="1"/>
        <rFont val="Calibri"/>
        <family val="2"/>
        <scheme val="minor"/>
      </rPr>
      <t>0.3</t>
    </r>
  </si>
  <si>
    <t>SLat</t>
  </si>
  <si>
    <t>CLat</t>
  </si>
  <si>
    <t>φN</t>
  </si>
  <si>
    <t>φN = CLat - SLat</t>
  </si>
  <si>
    <t>Input   MPH Here</t>
  </si>
  <si>
    <t>Input Altitude (h) Here</t>
  </si>
  <si>
    <t>Area for Body.  The projected cross sectional area of vehicle when viewed from front</t>
  </si>
  <si>
    <t>Drag Coefficient.  Nondimensional quantity related to shape = 2 for perpendicular, .1 for well designed solar Car, .05 for smoothteardrop shape</t>
  </si>
  <si>
    <t>SS</t>
  </si>
  <si>
    <t>Rolling Resistance Coefficient.  This is an estimation for road races either way it is between .005 and .006</t>
  </si>
  <si>
    <t>Acceleration caused by gravity.  Measured in Meters per Second Squared = m/s2</t>
  </si>
  <si>
    <t>G = mg Vehicle Weight Measured in Newtons = N</t>
  </si>
  <si>
    <t>Input Date Here</t>
  </si>
  <si>
    <t>Power When aligned with Sun Measured in Watts = W</t>
  </si>
  <si>
    <t>Constant for Battery Size 23100 for Lead-acid, 8078 for lithium-ion</t>
  </si>
  <si>
    <t>Time Elapsed Measured in Military Decimal time</t>
  </si>
  <si>
    <t>Peukert number  1.22 for lead-acid, 1.08 for lithium-ion</t>
  </si>
  <si>
    <t>5:00-5:30</t>
  </si>
  <si>
    <t>5:30-6:00</t>
  </si>
  <si>
    <t>6:00-6:30</t>
  </si>
  <si>
    <t>6:30-7:00</t>
  </si>
  <si>
    <t>7:00-7:30</t>
  </si>
  <si>
    <t>Charge Time Next Morning</t>
  </si>
  <si>
    <r>
      <t>SS</t>
    </r>
    <r>
      <rPr>
        <vertAlign val="subscript"/>
        <sz val="11"/>
        <color theme="1"/>
        <rFont val="Calibri"/>
        <family val="2"/>
        <scheme val="minor"/>
      </rPr>
      <t>N</t>
    </r>
  </si>
  <si>
    <r>
      <t>SR</t>
    </r>
    <r>
      <rPr>
        <vertAlign val="subscript"/>
        <sz val="11"/>
        <color theme="1"/>
        <rFont val="Calibri"/>
        <family val="2"/>
        <scheme val="minor"/>
      </rPr>
      <t>N</t>
    </r>
  </si>
  <si>
    <r>
      <t>DL</t>
    </r>
    <r>
      <rPr>
        <vertAlign val="subscript"/>
        <sz val="11"/>
        <color theme="1"/>
        <rFont val="Calibri"/>
        <family val="2"/>
        <scheme val="minor"/>
      </rPr>
      <t>N</t>
    </r>
  </si>
  <si>
    <t>7:30-8:00</t>
  </si>
  <si>
    <t>8:00-8:30</t>
  </si>
  <si>
    <t>8:30-9:00</t>
  </si>
  <si>
    <t>Charge Time That Night</t>
  </si>
  <si>
    <t>Name</t>
  </si>
  <si>
    <t>Unit</t>
  </si>
  <si>
    <t>Variable</t>
  </si>
  <si>
    <t>Formula</t>
  </si>
  <si>
    <t>Newtons = N</t>
  </si>
  <si>
    <r>
      <t>meters squared = m</t>
    </r>
    <r>
      <rPr>
        <vertAlign val="superscript"/>
        <sz val="11"/>
        <color theme="1"/>
        <rFont val="Calibri"/>
        <family val="2"/>
        <scheme val="minor"/>
      </rPr>
      <t>2</t>
    </r>
  </si>
  <si>
    <t>Watts = W</t>
  </si>
  <si>
    <t>Kilometers per hour km/h</t>
  </si>
  <si>
    <t>Kilograms per meter cubed = kg/m3</t>
  </si>
  <si>
    <t>Power Consummed by Rolling Resistance</t>
  </si>
  <si>
    <t>kg = lbs*0.453592</t>
  </si>
  <si>
    <t>Kilograms = kg</t>
  </si>
  <si>
    <t>Degrees</t>
  </si>
  <si>
    <t>Day Length</t>
  </si>
  <si>
    <t>Military Digital Time</t>
  </si>
  <si>
    <t>Power Produced by Solar Array</t>
  </si>
  <si>
    <t>Angle of Sun Relative to Ground at a given time</t>
  </si>
  <si>
    <t>Angle of Missalignment to Sun</t>
  </si>
  <si>
    <t>Battery Capacity at a given power Draw</t>
  </si>
  <si>
    <t>Watt Hours = W-h</t>
  </si>
  <si>
    <t>% of Battery used at a given Power Draw for a defined length of time</t>
  </si>
  <si>
    <t>Percentage = %</t>
  </si>
  <si>
    <t>Given Values</t>
  </si>
  <si>
    <t>Drag Coefficient</t>
  </si>
  <si>
    <t>Nondimensional quantity related to shape = 2 for perpendicular, .1 for well designed solar Car, .05 for smooth teardrop shape</t>
  </si>
  <si>
    <t>Watts</t>
  </si>
  <si>
    <t>W-h Charge to Batteries</t>
  </si>
  <si>
    <t>Total Charge to Battery</t>
  </si>
  <si>
    <t>W-h for 100% Charge</t>
  </si>
  <si>
    <t>Battery Capacity</t>
  </si>
  <si>
    <t>Amp Hours</t>
  </si>
  <si>
    <t>Watt Hours</t>
  </si>
  <si>
    <r>
      <t>P</t>
    </r>
    <r>
      <rPr>
        <vertAlign val="subscript"/>
        <sz val="11"/>
        <color theme="1"/>
        <rFont val="Calibri"/>
        <family val="2"/>
        <scheme val="minor"/>
      </rPr>
      <t>G</t>
    </r>
  </si>
  <si>
    <r>
      <t>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(.278)GV sin(θ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*3.1416/180)</t>
    </r>
  </si>
  <si>
    <t>Gravitational Power</t>
  </si>
  <si>
    <t>Kinetic Power</t>
  </si>
  <si>
    <r>
      <t>P</t>
    </r>
    <r>
      <rPr>
        <vertAlign val="subscript"/>
        <sz val="11"/>
        <color theme="1"/>
        <rFont val="Calibri"/>
        <family val="2"/>
        <scheme val="minor"/>
      </rPr>
      <t>KE</t>
    </r>
  </si>
  <si>
    <t>Kinetic Energy</t>
  </si>
  <si>
    <t>Gravitational Energy</t>
  </si>
  <si>
    <t>Power to Motor</t>
  </si>
  <si>
    <r>
      <t>P</t>
    </r>
    <r>
      <rPr>
        <vertAlign val="subscript"/>
        <sz val="11"/>
        <color theme="1"/>
        <rFont val="Calibri"/>
        <family val="2"/>
        <scheme val="minor"/>
      </rPr>
      <t>M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</si>
  <si>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KE </t>
    </r>
    <r>
      <rPr>
        <sz val="11"/>
        <color theme="1"/>
        <rFont val="Calibri"/>
        <family val="2"/>
        <scheme val="minor"/>
      </rPr>
      <t>= (5.47*10</t>
    </r>
    <r>
      <rPr>
        <vertAlign val="superscript"/>
        <sz val="11"/>
        <color theme="1"/>
        <rFont val="Calibri"/>
        <family val="2"/>
        <scheme val="minor"/>
      </rPr>
      <t>-7</t>
    </r>
    <r>
      <rPr>
        <sz val="11"/>
        <color theme="1"/>
        <rFont val="Calibri"/>
        <family val="2"/>
        <scheme val="minor"/>
      </rPr>
      <t>)*((V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i-1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)(V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+V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)/(D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 D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))G</t>
    </r>
  </si>
  <si>
    <r>
      <t>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(P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+P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+P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+P</t>
    </r>
    <r>
      <rPr>
        <vertAlign val="subscript"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)/M</t>
    </r>
    <r>
      <rPr>
        <vertAlign val="subscript"/>
        <sz val="11"/>
        <color theme="1"/>
        <rFont val="Calibri"/>
        <family val="2"/>
        <scheme val="minor"/>
      </rPr>
      <t>E</t>
    </r>
  </si>
  <si>
    <t>Average Speed between points</t>
  </si>
  <si>
    <r>
      <t>A</t>
    </r>
    <r>
      <rPr>
        <vertAlign val="subscript"/>
        <sz val="11"/>
        <color theme="1"/>
        <rFont val="Calibri"/>
        <family val="2"/>
        <scheme val="minor"/>
      </rPr>
      <t>V</t>
    </r>
  </si>
  <si>
    <r>
      <t>A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=((D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-D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)/(V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+V</t>
    </r>
    <r>
      <rPr>
        <vertAlign val="subscript"/>
        <sz val="11"/>
        <color theme="1"/>
        <rFont val="Calibri"/>
        <family val="2"/>
        <scheme val="minor"/>
      </rPr>
      <t>i-1</t>
    </r>
    <r>
      <rPr>
        <sz val="11"/>
        <color theme="1"/>
        <rFont val="Calibri"/>
        <family val="2"/>
        <scheme val="minor"/>
      </rPr>
      <t>))/2</t>
    </r>
  </si>
  <si>
    <t>Velocity (V) in Km/h</t>
  </si>
  <si>
    <t>Motor Efficiency</t>
  </si>
  <si>
    <r>
      <t>M</t>
    </r>
    <r>
      <rPr>
        <vertAlign val="subscript"/>
        <sz val="11"/>
        <color theme="1"/>
        <rFont val="Calibri"/>
        <family val="2"/>
        <scheme val="minor"/>
      </rPr>
      <t>E</t>
    </r>
  </si>
  <si>
    <t>Distance in Miles</t>
  </si>
  <si>
    <t>Total Miles</t>
  </si>
  <si>
    <t>Full Sun</t>
  </si>
  <si>
    <t>70% Sun</t>
  </si>
  <si>
    <t>50% Sun</t>
  </si>
  <si>
    <t>25% Sun</t>
  </si>
  <si>
    <t>Corrective Formula</t>
  </si>
  <si>
    <t>Starting Time</t>
  </si>
  <si>
    <t>Input Distance D in Km</t>
  </si>
  <si>
    <t>Input Rise R in Meters</t>
  </si>
  <si>
    <t>Average Time</t>
  </si>
  <si>
    <t>Ending Time</t>
  </si>
  <si>
    <t>Grade</t>
  </si>
  <si>
    <t>Batter Voltage</t>
  </si>
  <si>
    <t xml:space="preserve"> = End Time Target</t>
  </si>
  <si>
    <t>Motor hp Required</t>
  </si>
  <si>
    <t>Motor Energy Required</t>
  </si>
  <si>
    <r>
      <t>%C=P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/(C/P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(n-1)</t>
    </r>
    <r>
      <rPr>
        <sz val="11"/>
        <color theme="1"/>
        <rFont val="Calibri"/>
        <family val="2"/>
        <scheme val="minor"/>
      </rPr>
      <t>)</t>
    </r>
  </si>
  <si>
    <t>Starting Altitude Here</t>
  </si>
  <si>
    <t>Ending Altitude Here</t>
  </si>
  <si>
    <t>Average Altitude (h)</t>
  </si>
  <si>
    <t>Starting Distance</t>
  </si>
  <si>
    <t>Ending Distance</t>
  </si>
  <si>
    <t>Input Rise in Meters</t>
  </si>
  <si>
    <t>Sun Angle (φ)</t>
  </si>
  <si>
    <r>
      <t>Array Power (P</t>
    </r>
    <r>
      <rPr>
        <vertAlign val="subscript"/>
        <sz val="11"/>
        <color theme="1"/>
        <rFont val="Calibri"/>
        <family val="2"/>
        <scheme val="minor"/>
      </rPr>
      <t>Array</t>
    </r>
    <r>
      <rPr>
        <sz val="11"/>
        <color theme="1"/>
        <rFont val="Calibri"/>
        <family val="2"/>
        <scheme val="minor"/>
      </rPr>
      <t>)</t>
    </r>
  </si>
  <si>
    <r>
      <t>Aero Power (P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</si>
  <si>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>Gravitational Power (P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</si>
  <si>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t>Rolling Power (P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</si>
  <si>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Time Elapsed (T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</si>
  <si>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>Battery Power (P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</si>
  <si>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>Grade (θ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</si>
  <si>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t>Average Time (T)</t>
  </si>
  <si>
    <t>Battery % Charge (%C)</t>
  </si>
  <si>
    <r>
      <t>Kinetic Power (P</t>
    </r>
    <r>
      <rPr>
        <vertAlign val="subscript"/>
        <sz val="11"/>
        <color theme="1"/>
        <rFont val="Calibri"/>
        <family val="2"/>
        <scheme val="minor"/>
      </rPr>
      <t>KE</t>
    </r>
    <r>
      <rPr>
        <sz val="11"/>
        <color theme="1"/>
        <rFont val="Calibri"/>
        <family val="2"/>
        <scheme val="minor"/>
      </rPr>
      <t>)</t>
    </r>
  </si>
  <si>
    <r>
      <t>Motor Energy Required (P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</si>
  <si>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12:00-12:30</t>
  </si>
  <si>
    <t>12:30-1:00</t>
  </si>
  <si>
    <t>1:00-1:30</t>
  </si>
  <si>
    <t>1:30-2:00</t>
  </si>
  <si>
    <t>Rise in Meters</t>
  </si>
  <si>
    <t>Day 1</t>
  </si>
  <si>
    <t>Distance</t>
  </si>
  <si>
    <t>Elevation</t>
  </si>
  <si>
    <t>Day 2</t>
  </si>
  <si>
    <t>Day 3</t>
  </si>
  <si>
    <t xml:space="preserve"> Distance D in Km</t>
  </si>
  <si>
    <t>Lunch and Media Stops Charging</t>
  </si>
  <si>
    <t>Driver</t>
  </si>
  <si>
    <t>Driver Weight in pounds</t>
  </si>
  <si>
    <t>Total Vehicle Weight in Kilograms (Vehicle plus Driver)</t>
  </si>
  <si>
    <t>Waco,Tx</t>
  </si>
  <si>
    <t>Waco, TX</t>
  </si>
  <si>
    <t>Austin, TX</t>
  </si>
  <si>
    <t>Day 4</t>
  </si>
  <si>
    <t>Lunch</t>
  </si>
  <si>
    <t>Average Speed</t>
  </si>
  <si>
    <t>Laps</t>
  </si>
  <si>
    <t>Total Distance in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</si>
</sst>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d\-mmm;@"/>
    <numFmt numFmtId="167" formatCode="0.0%"/>
  </numFmts>
  <fonts count="9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64" fontId="0" fillId="0" borderId="0" xfId="0" applyNumberFormat="1"/>
    <xf numFmtId="0" fontId="0" fillId="0" borderId="0" xfId="0" quotePrefix="1"/>
    <xf numFmtId="0" fontId="2" fillId="0" borderId="0" xfId="0" applyFont="1"/>
    <xf numFmtId="0" fontId="0" fillId="0" borderId="0" xfId="0" applyAlignment="1">
      <alignment wrapText="1"/>
    </xf>
    <xf numFmtId="0" fontId="0" fillId="0" borderId="3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6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1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Border="1"/>
    <xf numFmtId="0" fontId="7" fillId="0" borderId="0" xfId="0" applyFont="1" applyBorder="1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/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6" fontId="0" fillId="0" borderId="0" xfId="0" applyNumberFormat="1" applyAlignment="1">
      <alignment vertical="center"/>
    </xf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10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Fill="1" applyBorder="1"/>
    <xf numFmtId="10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7" fontId="0" fillId="0" borderId="3" xfId="0" applyNumberFormat="1" applyFill="1" applyBorder="1"/>
    <xf numFmtId="0" fontId="8" fillId="2" borderId="0" xfId="0" applyFont="1" applyFill="1"/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0" xfId="0" applyNumberFormat="1" applyAlignment="1">
      <alignment horizontal="center" wrapText="1"/>
    </xf>
    <xf numFmtId="10" fontId="0" fillId="0" borderId="0" xfId="0" applyNumberFormat="1"/>
    <xf numFmtId="10" fontId="6" fillId="0" borderId="0" xfId="0" applyNumberFormat="1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6" fillId="0" borderId="0" xfId="0" applyNumberFormat="1" applyFont="1"/>
    <xf numFmtId="0" fontId="0" fillId="0" borderId="0" xfId="0" applyFill="1" applyBorder="1"/>
    <xf numFmtId="0" fontId="0" fillId="2" borderId="0" xfId="0" quotePrefix="1" applyFill="1"/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2" fontId="0" fillId="0" borderId="0" xfId="0" applyNumberFormat="1" applyBorder="1"/>
    <xf numFmtId="0" fontId="0" fillId="0" borderId="20" xfId="0" applyBorder="1"/>
    <xf numFmtId="166" fontId="0" fillId="0" borderId="3" xfId="0" applyNumberFormat="1" applyBorder="1"/>
    <xf numFmtId="0" fontId="6" fillId="0" borderId="0" xfId="0" applyFont="1"/>
    <xf numFmtId="0" fontId="0" fillId="0" borderId="0" xfId="0" applyFont="1"/>
    <xf numFmtId="0" fontId="0" fillId="2" borderId="0" xfId="0" applyFill="1" applyBorder="1" applyAlignment="1">
      <alignment horizontal="center"/>
    </xf>
    <xf numFmtId="16" fontId="0" fillId="0" borderId="0" xfId="0" quotePrefix="1" applyNumberFormat="1"/>
    <xf numFmtId="164" fontId="0" fillId="3" borderId="18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/>
    <xf numFmtId="2" fontId="0" fillId="3" borderId="0" xfId="0" applyNumberFormat="1" applyFill="1"/>
    <xf numFmtId="2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164" fontId="0" fillId="4" borderId="18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10" fontId="0" fillId="4" borderId="0" xfId="0" applyNumberFormat="1" applyFill="1"/>
    <xf numFmtId="2" fontId="0" fillId="4" borderId="0" xfId="0" applyNumberFormat="1" applyFill="1"/>
    <xf numFmtId="2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0" borderId="0" xfId="0" applyAlignment="1">
      <alignment horizontal="center"/>
    </xf>
    <xf numFmtId="0" fontId="0" fillId="3" borderId="3" xfId="0" applyFill="1" applyBorder="1"/>
    <xf numFmtId="2" fontId="0" fillId="0" borderId="21" xfId="0" applyNumberFormat="1" applyBorder="1" applyAlignment="1">
      <alignment horizontal="center"/>
    </xf>
    <xf numFmtId="10" fontId="0" fillId="0" borderId="21" xfId="0" applyNumberFormat="1" applyBorder="1"/>
    <xf numFmtId="2" fontId="0" fillId="0" borderId="21" xfId="0" applyNumberFormat="1" applyBorder="1"/>
    <xf numFmtId="0" fontId="0" fillId="0" borderId="21" xfId="0" applyBorder="1" applyAlignment="1">
      <alignment horizontal="center"/>
    </xf>
    <xf numFmtId="0" fontId="0" fillId="0" borderId="21" xfId="0" applyBorder="1"/>
    <xf numFmtId="2" fontId="0" fillId="0" borderId="19" xfId="0" applyNumberFormat="1" applyBorder="1"/>
    <xf numFmtId="0" fontId="0" fillId="5" borderId="3" xfId="0" applyFill="1" applyBorder="1"/>
    <xf numFmtId="167" fontId="0" fillId="3" borderId="3" xfId="0" applyNumberFormat="1" applyFill="1" applyBorder="1"/>
    <xf numFmtId="0" fontId="0" fillId="0" borderId="0" xfId="0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2" fontId="0" fillId="6" borderId="0" xfId="0" applyNumberFormat="1" applyFill="1"/>
    <xf numFmtId="10" fontId="0" fillId="6" borderId="0" xfId="0" applyNumberFormat="1" applyFill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0" fontId="0" fillId="6" borderId="0" xfId="0" applyNumberFormat="1" applyFill="1"/>
    <xf numFmtId="2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2" fontId="0" fillId="6" borderId="18" xfId="0" applyNumberFormat="1" applyFill="1" applyBorder="1"/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quotePrefix="1" applyNumberFormat="1"/>
    <xf numFmtId="164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0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/>
    <xf numFmtId="10" fontId="0" fillId="5" borderId="0" xfId="0" applyNumberFormat="1" applyFill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0" fontId="0" fillId="5" borderId="0" xfId="0" applyNumberFormat="1" applyFill="1"/>
    <xf numFmtId="2" fontId="0" fillId="5" borderId="0" xfId="0" applyNumberFormat="1" applyFill="1" applyBorder="1"/>
    <xf numFmtId="0" fontId="0" fillId="5" borderId="0" xfId="0" applyFill="1" applyBorder="1" applyAlignment="1">
      <alignment horizontal="center"/>
    </xf>
    <xf numFmtId="0" fontId="0" fillId="0" borderId="22" xfId="0" applyBorder="1"/>
    <xf numFmtId="165" fontId="0" fillId="0" borderId="0" xfId="0" quotePrefix="1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22"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'Elevation Data'!$B$1:$B$2</c:f>
              <c:strCache>
                <c:ptCount val="1"/>
                <c:pt idx="0">
                  <c:v>Day 1 Elevation</c:v>
                </c:pt>
              </c:strCache>
            </c:strRef>
          </c:tx>
          <c:marker>
            <c:symbol val="none"/>
          </c:marker>
          <c:cat>
            <c:numRef>
              <c:f>'Elevation Data'!$A$3:$A$284</c:f>
              <c:numCache>
                <c:formatCode>General</c:formatCode>
                <c:ptCount val="282"/>
                <c:pt idx="0">
                  <c:v>0</c:v>
                </c:pt>
              </c:numCache>
            </c:numRef>
          </c:cat>
          <c:val>
            <c:numRef>
              <c:f>'Elevation Data'!$B$3:$B$284</c:f>
              <c:numCache>
                <c:formatCode>General</c:formatCode>
                <c:ptCount val="282"/>
                <c:pt idx="0">
                  <c:v>197</c:v>
                </c:pt>
                <c:pt idx="1">
                  <c:v>197</c:v>
                </c:pt>
                <c:pt idx="2">
                  <c:v>197</c:v>
                </c:pt>
                <c:pt idx="3">
                  <c:v>197</c:v>
                </c:pt>
                <c:pt idx="4">
                  <c:v>197</c:v>
                </c:pt>
                <c:pt idx="5">
                  <c:v>197</c:v>
                </c:pt>
                <c:pt idx="6">
                  <c:v>197</c:v>
                </c:pt>
                <c:pt idx="7">
                  <c:v>197</c:v>
                </c:pt>
                <c:pt idx="8">
                  <c:v>197</c:v>
                </c:pt>
                <c:pt idx="9">
                  <c:v>197</c:v>
                </c:pt>
                <c:pt idx="10">
                  <c:v>197</c:v>
                </c:pt>
                <c:pt idx="11">
                  <c:v>197</c:v>
                </c:pt>
                <c:pt idx="12">
                  <c:v>197</c:v>
                </c:pt>
                <c:pt idx="13">
                  <c:v>197</c:v>
                </c:pt>
                <c:pt idx="14">
                  <c:v>197</c:v>
                </c:pt>
                <c:pt idx="15">
                  <c:v>197</c:v>
                </c:pt>
                <c:pt idx="16">
                  <c:v>197</c:v>
                </c:pt>
                <c:pt idx="17">
                  <c:v>197</c:v>
                </c:pt>
                <c:pt idx="18">
                  <c:v>197</c:v>
                </c:pt>
                <c:pt idx="19">
                  <c:v>197</c:v>
                </c:pt>
                <c:pt idx="20">
                  <c:v>197</c:v>
                </c:pt>
                <c:pt idx="21">
                  <c:v>197</c:v>
                </c:pt>
                <c:pt idx="22">
                  <c:v>197</c:v>
                </c:pt>
                <c:pt idx="23">
                  <c:v>197</c:v>
                </c:pt>
                <c:pt idx="24">
                  <c:v>197</c:v>
                </c:pt>
                <c:pt idx="25">
                  <c:v>197</c:v>
                </c:pt>
                <c:pt idx="26">
                  <c:v>197</c:v>
                </c:pt>
                <c:pt idx="27">
                  <c:v>197</c:v>
                </c:pt>
                <c:pt idx="28">
                  <c:v>197</c:v>
                </c:pt>
                <c:pt idx="29">
                  <c:v>197</c:v>
                </c:pt>
                <c:pt idx="30">
                  <c:v>197</c:v>
                </c:pt>
                <c:pt idx="31">
                  <c:v>197</c:v>
                </c:pt>
                <c:pt idx="32">
                  <c:v>197</c:v>
                </c:pt>
                <c:pt idx="33">
                  <c:v>197</c:v>
                </c:pt>
                <c:pt idx="34">
                  <c:v>197</c:v>
                </c:pt>
                <c:pt idx="35">
                  <c:v>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24256"/>
        <c:axId val="96935936"/>
      </c:lineChart>
      <c:catAx>
        <c:axId val="9702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35936"/>
        <c:crosses val="autoZero"/>
        <c:auto val="1"/>
        <c:lblAlgn val="ctr"/>
        <c:lblOffset val="100"/>
        <c:noMultiLvlLbl val="0"/>
      </c:catAx>
      <c:valAx>
        <c:axId val="9693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24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98533</xdr:colOff>
      <xdr:row>284</xdr:row>
      <xdr:rowOff>144736</xdr:rowOff>
    </xdr:from>
    <xdr:to>
      <xdr:col>12</xdr:col>
      <xdr:colOff>306550</xdr:colOff>
      <xdr:row>308</xdr:row>
      <xdr:rowOff>142328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D3" sqref="D3"/>
    </sheetView>
  </sheetViews>
  <sheetFormatPr defaultRowHeight="15" x14ac:dyDescent="0.25"/>
  <cols>
    <col min="1" max="1" width="22.42578125" bestFit="1" customWidth="1"/>
    <col min="3" max="3" width="2" bestFit="1" customWidth="1"/>
  </cols>
  <sheetData>
    <row r="1" spans="1:5" x14ac:dyDescent="0.25">
      <c r="A1" s="32" t="s">
        <v>11</v>
      </c>
    </row>
    <row r="2" spans="1:5" x14ac:dyDescent="0.25">
      <c r="A2" s="31"/>
    </row>
    <row r="3" spans="1:5" ht="18" x14ac:dyDescent="0.35">
      <c r="A3" t="s">
        <v>18</v>
      </c>
      <c r="B3" t="s">
        <v>1</v>
      </c>
      <c r="C3" t="s">
        <v>2</v>
      </c>
      <c r="D3" s="6" t="e">
        <f>Formulas!#REF!</f>
        <v>#REF!</v>
      </c>
      <c r="E3" t="s">
        <v>21</v>
      </c>
    </row>
    <row r="4" spans="1:5" ht="18" thickBot="1" x14ac:dyDescent="0.3">
      <c r="A4" t="s">
        <v>4</v>
      </c>
      <c r="B4" s="3" t="s">
        <v>3</v>
      </c>
      <c r="C4" t="s">
        <v>2</v>
      </c>
      <c r="D4" t="e">
        <f>Formulas!#REF!</f>
        <v>#REF!</v>
      </c>
      <c r="E4" t="s">
        <v>36</v>
      </c>
    </row>
    <row r="5" spans="1:5" ht="15.75" thickBot="1" x14ac:dyDescent="0.3">
      <c r="A5" t="s">
        <v>16</v>
      </c>
      <c r="B5" s="3" t="s">
        <v>0</v>
      </c>
      <c r="C5" t="s">
        <v>2</v>
      </c>
      <c r="D5" s="5">
        <v>20</v>
      </c>
    </row>
    <row r="6" spans="1:5" ht="15.75" thickBot="1" x14ac:dyDescent="0.3">
      <c r="A6" t="s">
        <v>34</v>
      </c>
      <c r="B6" t="s">
        <v>7</v>
      </c>
      <c r="C6" t="s">
        <v>2</v>
      </c>
      <c r="D6" t="e">
        <f>Formulas!#REF!</f>
        <v>#REF!</v>
      </c>
      <c r="E6" t="s">
        <v>35</v>
      </c>
    </row>
    <row r="7" spans="1:5" ht="30.75" thickBot="1" x14ac:dyDescent="0.3">
      <c r="A7" s="4" t="s">
        <v>5</v>
      </c>
      <c r="B7" t="s">
        <v>6</v>
      </c>
      <c r="C7" t="s">
        <v>2</v>
      </c>
      <c r="D7" s="5">
        <v>0.5</v>
      </c>
      <c r="E7" t="s">
        <v>28</v>
      </c>
    </row>
    <row r="8" spans="1:5" ht="18.75" thickBot="1" x14ac:dyDescent="0.4">
      <c r="A8" t="s">
        <v>9</v>
      </c>
      <c r="B8" t="s">
        <v>8</v>
      </c>
      <c r="C8" t="s">
        <v>2</v>
      </c>
      <c r="D8" s="5">
        <v>0.15</v>
      </c>
      <c r="E8" t="s">
        <v>10</v>
      </c>
    </row>
    <row r="9" spans="1:5" ht="18.75" x14ac:dyDescent="0.35">
      <c r="A9" t="s">
        <v>19</v>
      </c>
      <c r="B9" t="s">
        <v>20</v>
      </c>
      <c r="C9" t="s">
        <v>2</v>
      </c>
      <c r="D9" t="e">
        <f>Formulas!#REF!</f>
        <v>#REF!</v>
      </c>
      <c r="E9" t="s">
        <v>25</v>
      </c>
    </row>
    <row r="10" spans="1:5" ht="30" customHeight="1" thickBot="1" x14ac:dyDescent="0.4">
      <c r="A10" s="4" t="s">
        <v>12</v>
      </c>
      <c r="B10" t="s">
        <v>13</v>
      </c>
      <c r="C10" t="s">
        <v>2</v>
      </c>
      <c r="D10" t="e">
        <f>Formulas!#REF!</f>
        <v>#REF!</v>
      </c>
      <c r="E10" t="s">
        <v>22</v>
      </c>
    </row>
    <row r="11" spans="1:5" ht="15.75" thickBot="1" x14ac:dyDescent="0.3">
      <c r="A11" t="s">
        <v>24</v>
      </c>
      <c r="B11" t="s">
        <v>23</v>
      </c>
      <c r="C11" t="s">
        <v>2</v>
      </c>
      <c r="D11" s="5">
        <v>1000</v>
      </c>
      <c r="E11" t="s">
        <v>26</v>
      </c>
    </row>
    <row r="13" spans="1:5" x14ac:dyDescent="0.25">
      <c r="A13" s="32" t="s">
        <v>29</v>
      </c>
    </row>
    <row r="15" spans="1:5" ht="18" x14ac:dyDescent="0.35">
      <c r="A15" t="s">
        <v>30</v>
      </c>
      <c r="B15" t="s">
        <v>31</v>
      </c>
      <c r="C15" t="s">
        <v>2</v>
      </c>
      <c r="D15" t="e">
        <f>Formulas!#REF!</f>
        <v>#REF!</v>
      </c>
      <c r="E15" t="s">
        <v>21</v>
      </c>
    </row>
    <row r="16" spans="1:5" ht="32.25" thickBot="1" x14ac:dyDescent="0.4">
      <c r="A16" s="4" t="s">
        <v>32</v>
      </c>
      <c r="B16" t="s">
        <v>33</v>
      </c>
      <c r="C16" t="s">
        <v>2</v>
      </c>
      <c r="D16">
        <v>5.4999999999999997E-3</v>
      </c>
      <c r="E16" t="s">
        <v>38</v>
      </c>
    </row>
    <row r="17" spans="1:5" ht="15" customHeight="1" thickBot="1" x14ac:dyDescent="0.3">
      <c r="A17" s="4" t="s">
        <v>42</v>
      </c>
      <c r="B17" t="s">
        <v>51</v>
      </c>
      <c r="C17" t="s">
        <v>2</v>
      </c>
      <c r="D17" s="5">
        <v>1400</v>
      </c>
      <c r="E17" t="s">
        <v>52</v>
      </c>
    </row>
    <row r="18" spans="1:5" ht="30" x14ac:dyDescent="0.25">
      <c r="A18" s="4" t="s">
        <v>43</v>
      </c>
      <c r="B18" t="s">
        <v>49</v>
      </c>
      <c r="C18" t="s">
        <v>2</v>
      </c>
      <c r="D18" t="e">
        <f>Formulas!#REF!</f>
        <v>#REF!</v>
      </c>
      <c r="E18" t="s">
        <v>50</v>
      </c>
    </row>
    <row r="19" spans="1:5" ht="30" x14ac:dyDescent="0.25">
      <c r="A19" s="4" t="s">
        <v>44</v>
      </c>
      <c r="B19" t="s">
        <v>45</v>
      </c>
      <c r="D19">
        <v>9.81</v>
      </c>
      <c r="E19" t="s">
        <v>54</v>
      </c>
    </row>
    <row r="20" spans="1:5" x14ac:dyDescent="0.25">
      <c r="A20" t="s">
        <v>37</v>
      </c>
      <c r="B20" t="s">
        <v>46</v>
      </c>
      <c r="C20" t="s">
        <v>2</v>
      </c>
      <c r="D20" t="e">
        <f>Formulas!#REF!</f>
        <v>#REF!</v>
      </c>
      <c r="E20" t="s">
        <v>21</v>
      </c>
    </row>
    <row r="21" spans="1:5" ht="31.5" x14ac:dyDescent="0.35">
      <c r="A21" s="4" t="s">
        <v>39</v>
      </c>
      <c r="B21" t="s">
        <v>40</v>
      </c>
      <c r="C21" t="s">
        <v>2</v>
      </c>
      <c r="D21" t="e">
        <f>Formulas!#REF!</f>
        <v>#REF!</v>
      </c>
      <c r="E21" t="s">
        <v>22</v>
      </c>
    </row>
    <row r="23" spans="1:5" x14ac:dyDescent="0.25">
      <c r="A23" s="30" t="s">
        <v>55</v>
      </c>
    </row>
    <row r="25" spans="1:5" ht="18.75" thickBot="1" x14ac:dyDescent="0.4">
      <c r="A25" s="4" t="s">
        <v>56</v>
      </c>
      <c r="B25" t="s">
        <v>57</v>
      </c>
      <c r="C25" t="s">
        <v>2</v>
      </c>
      <c r="D25" t="e">
        <f>Formulas!#REF!</f>
        <v>#REF!</v>
      </c>
      <c r="E25" t="s">
        <v>22</v>
      </c>
    </row>
    <row r="26" spans="1:5" ht="32.25" thickBot="1" x14ac:dyDescent="0.4">
      <c r="A26" s="4" t="s">
        <v>58</v>
      </c>
      <c r="B26" t="s">
        <v>59</v>
      </c>
      <c r="C26" t="s">
        <v>2</v>
      </c>
      <c r="D26" s="5">
        <v>1080</v>
      </c>
      <c r="E26" t="s">
        <v>22</v>
      </c>
    </row>
    <row r="27" spans="1:5" ht="15.75" thickBot="1" x14ac:dyDescent="0.3">
      <c r="A27" s="4" t="s">
        <v>60</v>
      </c>
      <c r="B27" s="8" t="s">
        <v>61</v>
      </c>
      <c r="C27" t="s">
        <v>2</v>
      </c>
      <c r="D27" t="e">
        <f>Formulas!#REF!</f>
        <v>#REF!</v>
      </c>
      <c r="E27" t="s">
        <v>98</v>
      </c>
    </row>
    <row r="28" spans="1:5" ht="15.75" thickBot="1" x14ac:dyDescent="0.3">
      <c r="A28" s="4" t="s">
        <v>64</v>
      </c>
      <c r="B28" t="s">
        <v>64</v>
      </c>
      <c r="C28" t="s">
        <v>2</v>
      </c>
      <c r="D28" s="9">
        <v>41475</v>
      </c>
    </row>
    <row r="29" spans="1:5" x14ac:dyDescent="0.25">
      <c r="A29" s="4" t="s">
        <v>63</v>
      </c>
      <c r="B29" t="s">
        <v>79</v>
      </c>
      <c r="C29" t="s">
        <v>2</v>
      </c>
      <c r="D29" t="e">
        <f>Formulas!#REF!</f>
        <v>#REF!</v>
      </c>
    </row>
    <row r="30" spans="1:5" ht="18" x14ac:dyDescent="0.35">
      <c r="A30" t="s">
        <v>88</v>
      </c>
      <c r="B30" s="8" t="s">
        <v>80</v>
      </c>
      <c r="C30" t="s">
        <v>2</v>
      </c>
      <c r="D30" t="e">
        <f>Formulas!#REF!</f>
        <v>#REF!</v>
      </c>
    </row>
    <row r="31" spans="1:5" ht="18" x14ac:dyDescent="0.35">
      <c r="A31" s="4" t="s">
        <v>89</v>
      </c>
      <c r="B31" s="8" t="s">
        <v>90</v>
      </c>
      <c r="C31" t="s">
        <v>2</v>
      </c>
      <c r="D31" s="26" t="e">
        <f>Formulas!#REF!</f>
        <v>#REF!</v>
      </c>
    </row>
    <row r="32" spans="1:5" ht="18" x14ac:dyDescent="0.35">
      <c r="A32" s="4" t="s">
        <v>81</v>
      </c>
      <c r="B32" s="8" t="s">
        <v>82</v>
      </c>
      <c r="C32" t="s">
        <v>2</v>
      </c>
      <c r="D32" t="e">
        <f>Formulas!#REF!</f>
        <v>#REF!</v>
      </c>
    </row>
    <row r="33" spans="1:5" ht="15.75" thickBot="1" x14ac:dyDescent="0.3">
      <c r="B33" s="8" t="s">
        <v>62</v>
      </c>
      <c r="C33" t="s">
        <v>2</v>
      </c>
      <c r="D33" t="e">
        <f>Formulas!#REF!</f>
        <v>#REF!</v>
      </c>
    </row>
    <row r="34" spans="1:5" ht="15.75" thickBot="1" x14ac:dyDescent="0.3">
      <c r="A34" s="4" t="s">
        <v>92</v>
      </c>
      <c r="B34" s="8" t="s">
        <v>91</v>
      </c>
      <c r="C34" t="s">
        <v>2</v>
      </c>
      <c r="D34" s="5">
        <v>12</v>
      </c>
      <c r="E34" t="s">
        <v>93</v>
      </c>
    </row>
    <row r="35" spans="1:5" x14ac:dyDescent="0.25">
      <c r="A35" s="4" t="s">
        <v>94</v>
      </c>
      <c r="B35" s="8" t="s">
        <v>95</v>
      </c>
      <c r="C35" t="s">
        <v>2</v>
      </c>
      <c r="D35" t="e">
        <f>Formulas!#REF!</f>
        <v>#REF!</v>
      </c>
      <c r="E35" t="s">
        <v>93</v>
      </c>
    </row>
    <row r="36" spans="1:5" x14ac:dyDescent="0.25">
      <c r="A36" s="4" t="s">
        <v>97</v>
      </c>
      <c r="B36" s="8" t="s">
        <v>96</v>
      </c>
      <c r="C36" t="s">
        <v>2</v>
      </c>
      <c r="D36" t="e">
        <f>Formulas!#REF!</f>
        <v>#REF!</v>
      </c>
      <c r="E36" t="s">
        <v>93</v>
      </c>
    </row>
    <row r="38" spans="1:5" x14ac:dyDescent="0.25">
      <c r="A38" s="30" t="s">
        <v>113</v>
      </c>
    </row>
    <row r="40" spans="1:5" ht="18.75" thickBot="1" x14ac:dyDescent="0.4">
      <c r="A40" t="s">
        <v>114</v>
      </c>
      <c r="B40" t="s">
        <v>116</v>
      </c>
      <c r="C40" t="s">
        <v>2</v>
      </c>
      <c r="D40" t="e">
        <f>Formulas!#REF!</f>
        <v>#REF!</v>
      </c>
      <c r="E40" t="s">
        <v>115</v>
      </c>
    </row>
    <row r="41" spans="1:5" ht="15.75" thickBot="1" x14ac:dyDescent="0.3">
      <c r="A41" t="s">
        <v>117</v>
      </c>
      <c r="B41" t="s">
        <v>118</v>
      </c>
      <c r="C41" t="s">
        <v>2</v>
      </c>
      <c r="D41" s="5">
        <v>23100</v>
      </c>
      <c r="E41" t="s">
        <v>124</v>
      </c>
    </row>
    <row r="42" spans="1:5" ht="15.75" thickBot="1" x14ac:dyDescent="0.3">
      <c r="A42" t="s">
        <v>119</v>
      </c>
      <c r="B42" t="s">
        <v>120</v>
      </c>
      <c r="C42" t="s">
        <v>2</v>
      </c>
      <c r="D42" s="5">
        <v>900</v>
      </c>
      <c r="E42" t="s">
        <v>125</v>
      </c>
    </row>
    <row r="43" spans="1:5" ht="15.75" thickBot="1" x14ac:dyDescent="0.3">
      <c r="A43" t="s">
        <v>121</v>
      </c>
      <c r="B43" t="s">
        <v>122</v>
      </c>
      <c r="C43" t="s">
        <v>2</v>
      </c>
      <c r="D43" s="5">
        <v>1.22</v>
      </c>
      <c r="E43" t="s">
        <v>123</v>
      </c>
    </row>
    <row r="44" spans="1:5" ht="15.75" thickBot="1" x14ac:dyDescent="0.3">
      <c r="A44" t="s">
        <v>126</v>
      </c>
      <c r="B44" t="s">
        <v>127</v>
      </c>
      <c r="C44" t="s">
        <v>2</v>
      </c>
      <c r="D44" t="e">
        <f>Formulas!#REF!</f>
        <v>#REF!</v>
      </c>
      <c r="E44" t="s">
        <v>130</v>
      </c>
    </row>
    <row r="45" spans="1:5" ht="18.75" thickBot="1" x14ac:dyDescent="0.4">
      <c r="A45" t="s">
        <v>128</v>
      </c>
      <c r="B45" t="s">
        <v>129</v>
      </c>
      <c r="C45" t="s">
        <v>2</v>
      </c>
      <c r="D45" s="5">
        <v>0.5</v>
      </c>
      <c r="E45" t="s">
        <v>93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opLeftCell="T1" workbookViewId="0">
      <selection activeCell="AD5" sqref="AD5"/>
    </sheetView>
  </sheetViews>
  <sheetFormatPr defaultRowHeight="15" x14ac:dyDescent="0.25"/>
  <cols>
    <col min="7" max="7" width="12.5703125" customWidth="1"/>
    <col min="8" max="8" width="0" hidden="1" customWidth="1"/>
    <col min="10" max="10" width="10" customWidth="1"/>
    <col min="11" max="11" width="9.7109375" customWidth="1"/>
    <col min="14" max="14" width="9.7109375" customWidth="1"/>
    <col min="15" max="15" width="9.5703125" bestFit="1" customWidth="1"/>
    <col min="22" max="22" width="9.140625" style="67"/>
    <col min="23" max="23" width="9.140625" style="26"/>
    <col min="31" max="31" width="130.5703125" bestFit="1" customWidth="1"/>
  </cols>
  <sheetData>
    <row r="1" spans="1:31" ht="45.75" thickBot="1" x14ac:dyDescent="0.3">
      <c r="A1" s="27" t="s">
        <v>220</v>
      </c>
      <c r="B1" s="27" t="s">
        <v>224</v>
      </c>
      <c r="C1" s="27" t="s">
        <v>223</v>
      </c>
      <c r="D1" s="33" t="s">
        <v>106</v>
      </c>
      <c r="E1" s="33" t="s">
        <v>99</v>
      </c>
      <c r="F1" s="33" t="s">
        <v>100</v>
      </c>
      <c r="G1" s="27" t="s">
        <v>198</v>
      </c>
      <c r="H1" s="27" t="s">
        <v>199</v>
      </c>
      <c r="I1" s="27" t="s">
        <v>110</v>
      </c>
      <c r="J1" s="27" t="s">
        <v>229</v>
      </c>
      <c r="K1" s="27" t="s">
        <v>228</v>
      </c>
      <c r="L1" s="27" t="s">
        <v>128</v>
      </c>
      <c r="M1" s="27" t="s">
        <v>101</v>
      </c>
      <c r="N1" s="33" t="s">
        <v>105</v>
      </c>
      <c r="O1" s="33" t="s">
        <v>102</v>
      </c>
      <c r="P1" s="27" t="s">
        <v>103</v>
      </c>
      <c r="Q1" s="27" t="s">
        <v>104</v>
      </c>
      <c r="R1" s="45"/>
      <c r="S1" s="38" t="s">
        <v>138</v>
      </c>
      <c r="T1" s="33" t="s">
        <v>210</v>
      </c>
      <c r="U1" s="27" t="s">
        <v>139</v>
      </c>
      <c r="V1" s="66" t="s">
        <v>225</v>
      </c>
      <c r="W1" s="33" t="s">
        <v>213</v>
      </c>
      <c r="X1" s="27" t="s">
        <v>221</v>
      </c>
      <c r="Y1" s="27" t="s">
        <v>222</v>
      </c>
      <c r="Z1" s="40" t="s">
        <v>146</v>
      </c>
      <c r="AA1" s="40"/>
    </row>
    <row r="2" spans="1:31" ht="15" customHeight="1" thickBot="1" x14ac:dyDescent="0.3">
      <c r="A2" s="5">
        <v>9</v>
      </c>
      <c r="B2" s="31" t="e">
        <f>A2+L2</f>
        <v>#DIV/0!</v>
      </c>
      <c r="C2" s="7" t="e">
        <f>(A2+B2)/2</f>
        <v>#DIV/0!</v>
      </c>
      <c r="D2" s="34" t="e">
        <f>90-(90-$AD$14)*SIN(((180*(C2-$AD$15))/$AD$17*3.1416/180))</f>
        <v>#DIV/0!</v>
      </c>
      <c r="E2" s="34" t="e">
        <f t="shared" ref="E2:E35" si="0">$AD$20*((COS(D2*3.1416/180))^0.3)</f>
        <v>#DIV/0!</v>
      </c>
      <c r="F2" s="34">
        <f>0.5*(((-3.64*10^-14)*U2^3)+((3.88*10^-9)*U2^2)-((1.18*10^-4)*U2)+1.17)*T2^3*$AD$5</f>
        <v>0</v>
      </c>
      <c r="G2" t="e">
        <f>0.278*$AD$10*T2*SIN(V2)</f>
        <v>#DIV/0!</v>
      </c>
      <c r="H2" t="e">
        <f>(5.46*10^-7)*((T2^2-T2^2)*(T2)/(W2))</f>
        <v>#DIV/0!</v>
      </c>
      <c r="I2" s="34">
        <f>0.278*$AD$6*(1+(T2)/161)*$AD$10*(T2)</f>
        <v>0</v>
      </c>
      <c r="J2" t="e">
        <f t="shared" ref="J2:J35" si="1">(F2+G2+H2+I2)/$AD$27</f>
        <v>#DIV/0!</v>
      </c>
      <c r="K2" t="e">
        <f>J2/745</f>
        <v>#DIV/0!</v>
      </c>
      <c r="L2" t="e">
        <f>W2/S2</f>
        <v>#DIV/0!</v>
      </c>
      <c r="M2" s="26" t="e">
        <f t="shared" ref="M2:M35" si="2">J2-E2</f>
        <v>#DIV/0!</v>
      </c>
      <c r="N2" s="34" t="e">
        <f>$AD$21/(M2^($AD$22-1))</f>
        <v>#DIV/0!</v>
      </c>
      <c r="O2" s="34" t="e">
        <f>IF(N2&lt;6000,N2,6000)</f>
        <v>#DIV/0!</v>
      </c>
      <c r="P2" s="35" t="e">
        <f>(M2*$AD$23)/($AD$21/M2^($AD$22-1))</f>
        <v>#DIV/0!</v>
      </c>
      <c r="Q2" s="35" t="e">
        <f>P2</f>
        <v>#DIV/0!</v>
      </c>
      <c r="R2" s="44"/>
      <c r="S2" s="60">
        <v>0</v>
      </c>
      <c r="T2" s="34">
        <f>S2*1.60934400061</f>
        <v>0</v>
      </c>
      <c r="U2" s="63">
        <v>1000</v>
      </c>
      <c r="V2" s="67" t="e">
        <f>Y2/(X2*1000)</f>
        <v>#DIV/0!</v>
      </c>
      <c r="W2" s="26">
        <f>X2/1.60934400061</f>
        <v>0</v>
      </c>
      <c r="X2" s="69"/>
      <c r="Y2" s="69"/>
      <c r="Z2" s="41">
        <v>41481</v>
      </c>
      <c r="AA2" s="41"/>
      <c r="AE2" t="s">
        <v>14</v>
      </c>
    </row>
    <row r="3" spans="1:31" ht="15" customHeight="1" thickBot="1" x14ac:dyDescent="0.3">
      <c r="A3" t="e">
        <f>B2</f>
        <v>#DIV/0!</v>
      </c>
      <c r="B3" s="31" t="e">
        <f t="shared" ref="B3:B35" si="3">A3+L3</f>
        <v>#DIV/0!</v>
      </c>
      <c r="C3" s="7" t="e">
        <f t="shared" ref="C3:C35" si="4">(A3+A3+L3)/2</f>
        <v>#DIV/0!</v>
      </c>
      <c r="D3" s="34" t="e">
        <f t="shared" ref="D3:D35" si="5">90-(90-$AD$14)*SIN(((180*(C3-$AD$15))/$AD$17*3.1416/180))</f>
        <v>#DIV/0!</v>
      </c>
      <c r="E3" s="34" t="e">
        <f t="shared" si="0"/>
        <v>#DIV/0!</v>
      </c>
      <c r="F3" s="34">
        <f t="shared" ref="F3:F35" si="6">0.5*(((-3.64*10^-14)*U3^3)+((3.88*10^-9)*U3^2)-((1.18*10^-4)*U3)+1.17)*T3^3*$AD$5</f>
        <v>0</v>
      </c>
      <c r="G3" t="e">
        <f t="shared" ref="G3:G35" si="7">0.278*$AD$10*T3*SIN(V3)</f>
        <v>#DIV/0!</v>
      </c>
      <c r="H3" t="e">
        <f t="shared" ref="H3:H35" si="8">(5.46*10^-7)*((T3^2-T3^2)*(T3)/(W3))</f>
        <v>#DIV/0!</v>
      </c>
      <c r="I3" s="34">
        <f t="shared" ref="I3:I36" si="9">0.278*$AD$6*(1+(T3)/161)*$AD$10*(T3)</f>
        <v>0</v>
      </c>
      <c r="J3" t="e">
        <f t="shared" si="1"/>
        <v>#DIV/0!</v>
      </c>
      <c r="K3" t="e">
        <f t="shared" ref="K3:K35" si="10">J3/745</f>
        <v>#DIV/0!</v>
      </c>
      <c r="L3" t="e">
        <f t="shared" ref="L3:L35" si="11">W3/S3</f>
        <v>#DIV/0!</v>
      </c>
      <c r="M3" s="26" t="e">
        <f t="shared" si="2"/>
        <v>#DIV/0!</v>
      </c>
      <c r="N3" s="34" t="e">
        <f t="shared" ref="N3:N35" si="12">$AD$21/(M3^($AD$22-1))</f>
        <v>#DIV/0!</v>
      </c>
      <c r="O3" s="34" t="e">
        <f t="shared" ref="O3:O35" si="13">IF(N3&lt;6000,N3,6000)</f>
        <v>#DIV/0!</v>
      </c>
      <c r="P3" s="35" t="e">
        <f t="shared" ref="P3:P35" si="14">(M3*$AD$23)/($AD$21/M3^($AD$22-1))</f>
        <v>#DIV/0!</v>
      </c>
      <c r="Q3" s="35" t="e">
        <f>Q2+P3</f>
        <v>#DIV/0!</v>
      </c>
      <c r="R3" s="44"/>
      <c r="S3" s="61">
        <v>0</v>
      </c>
      <c r="T3" s="34">
        <f t="shared" ref="T3:T35" si="15">S3*1.60934400061</f>
        <v>0</v>
      </c>
      <c r="U3" s="64">
        <v>1000</v>
      </c>
      <c r="V3" s="67" t="e">
        <f t="shared" ref="V3:V35" si="16">Y3/(X3*1000)</f>
        <v>#DIV/0!</v>
      </c>
      <c r="W3" s="26">
        <f t="shared" ref="W3:W35" si="17">X3/1.60934400061</f>
        <v>0</v>
      </c>
      <c r="X3" s="70"/>
      <c r="Y3" s="70"/>
      <c r="Z3" s="41"/>
      <c r="AA3" s="41"/>
      <c r="AB3" t="s">
        <v>6</v>
      </c>
      <c r="AC3" t="s">
        <v>2</v>
      </c>
      <c r="AD3" s="5">
        <v>0.5</v>
      </c>
      <c r="AE3" s="4" t="s">
        <v>140</v>
      </c>
    </row>
    <row r="4" spans="1:31" ht="15" customHeight="1" thickBot="1" x14ac:dyDescent="0.4">
      <c r="A4" t="e">
        <f t="shared" ref="A4:A35" si="18">B3</f>
        <v>#DIV/0!</v>
      </c>
      <c r="B4" s="31" t="e">
        <f t="shared" si="3"/>
        <v>#DIV/0!</v>
      </c>
      <c r="C4" s="7" t="e">
        <f t="shared" si="4"/>
        <v>#DIV/0!</v>
      </c>
      <c r="D4" s="34" t="e">
        <f t="shared" si="5"/>
        <v>#DIV/0!</v>
      </c>
      <c r="E4" s="34" t="e">
        <f t="shared" si="0"/>
        <v>#DIV/0!</v>
      </c>
      <c r="F4" s="34">
        <f t="shared" si="6"/>
        <v>0</v>
      </c>
      <c r="G4" t="e">
        <f t="shared" si="7"/>
        <v>#DIV/0!</v>
      </c>
      <c r="H4" t="e">
        <f t="shared" si="8"/>
        <v>#DIV/0!</v>
      </c>
      <c r="I4" s="34">
        <f t="shared" si="9"/>
        <v>0</v>
      </c>
      <c r="J4" t="e">
        <f t="shared" si="1"/>
        <v>#DIV/0!</v>
      </c>
      <c r="K4" t="e">
        <f t="shared" si="10"/>
        <v>#DIV/0!</v>
      </c>
      <c r="L4" t="e">
        <f t="shared" si="11"/>
        <v>#DIV/0!</v>
      </c>
      <c r="M4" s="26" t="e">
        <f t="shared" si="2"/>
        <v>#DIV/0!</v>
      </c>
      <c r="N4" s="34" t="e">
        <f t="shared" si="12"/>
        <v>#DIV/0!</v>
      </c>
      <c r="O4" s="34" t="e">
        <f t="shared" si="13"/>
        <v>#DIV/0!</v>
      </c>
      <c r="P4" s="35" t="e">
        <f t="shared" si="14"/>
        <v>#DIV/0!</v>
      </c>
      <c r="Q4" s="35" t="e">
        <f t="shared" ref="Q4:Q35" si="19">Q3+P4</f>
        <v>#DIV/0!</v>
      </c>
      <c r="R4" s="44"/>
      <c r="S4" s="61">
        <v>0</v>
      </c>
      <c r="T4" s="34">
        <f t="shared" si="15"/>
        <v>0</v>
      </c>
      <c r="U4" s="64">
        <v>1000</v>
      </c>
      <c r="V4" s="67" t="e">
        <f t="shared" si="16"/>
        <v>#DIV/0!</v>
      </c>
      <c r="W4" s="26">
        <f t="shared" si="17"/>
        <v>0</v>
      </c>
      <c r="X4" s="70"/>
      <c r="Y4" s="70"/>
      <c r="Z4" s="41"/>
      <c r="AA4" s="41"/>
      <c r="AB4" t="s">
        <v>8</v>
      </c>
      <c r="AC4" t="s">
        <v>2</v>
      </c>
      <c r="AD4" s="5">
        <v>0.25</v>
      </c>
      <c r="AE4" t="s">
        <v>141</v>
      </c>
    </row>
    <row r="5" spans="1:31" ht="15" customHeight="1" x14ac:dyDescent="0.35">
      <c r="A5" t="e">
        <f t="shared" si="18"/>
        <v>#DIV/0!</v>
      </c>
      <c r="B5" s="31" t="e">
        <f t="shared" si="3"/>
        <v>#DIV/0!</v>
      </c>
      <c r="C5" s="7" t="e">
        <f t="shared" si="4"/>
        <v>#DIV/0!</v>
      </c>
      <c r="D5" s="34" t="e">
        <f t="shared" si="5"/>
        <v>#DIV/0!</v>
      </c>
      <c r="E5" s="34" t="e">
        <f t="shared" si="0"/>
        <v>#DIV/0!</v>
      </c>
      <c r="F5" s="34">
        <f t="shared" si="6"/>
        <v>0</v>
      </c>
      <c r="G5" t="e">
        <f t="shared" si="7"/>
        <v>#DIV/0!</v>
      </c>
      <c r="H5" t="e">
        <f t="shared" si="8"/>
        <v>#DIV/0!</v>
      </c>
      <c r="I5" s="34">
        <f t="shared" si="9"/>
        <v>0</v>
      </c>
      <c r="J5" t="e">
        <f t="shared" si="1"/>
        <v>#DIV/0!</v>
      </c>
      <c r="K5" t="e">
        <f t="shared" si="10"/>
        <v>#DIV/0!</v>
      </c>
      <c r="L5" t="e">
        <f t="shared" si="11"/>
        <v>#DIV/0!</v>
      </c>
      <c r="M5" s="26" t="e">
        <f t="shared" si="2"/>
        <v>#DIV/0!</v>
      </c>
      <c r="N5" s="34" t="e">
        <f t="shared" si="12"/>
        <v>#DIV/0!</v>
      </c>
      <c r="O5" s="34" t="e">
        <f t="shared" si="13"/>
        <v>#DIV/0!</v>
      </c>
      <c r="P5" s="35" t="e">
        <f t="shared" si="14"/>
        <v>#DIV/0!</v>
      </c>
      <c r="Q5" s="35" t="e">
        <f t="shared" si="19"/>
        <v>#DIV/0!</v>
      </c>
      <c r="R5" s="44"/>
      <c r="S5" s="61">
        <v>0</v>
      </c>
      <c r="T5" s="34">
        <f t="shared" si="15"/>
        <v>0</v>
      </c>
      <c r="U5" s="64">
        <v>1000</v>
      </c>
      <c r="V5" s="67" t="e">
        <f t="shared" si="16"/>
        <v>#DIV/0!</v>
      </c>
      <c r="W5" s="26">
        <f t="shared" si="17"/>
        <v>0</v>
      </c>
      <c r="X5" s="70"/>
      <c r="Y5" s="70"/>
      <c r="Z5" s="41"/>
      <c r="AA5" s="41"/>
      <c r="AB5" t="s">
        <v>20</v>
      </c>
      <c r="AC5" t="s">
        <v>2</v>
      </c>
      <c r="AD5">
        <f>AD3*AD4</f>
        <v>0.125</v>
      </c>
      <c r="AE5" t="s">
        <v>112</v>
      </c>
    </row>
    <row r="6" spans="1:31" ht="15" customHeight="1" thickBot="1" x14ac:dyDescent="0.4">
      <c r="A6" t="e">
        <f t="shared" si="18"/>
        <v>#DIV/0!</v>
      </c>
      <c r="B6" s="31" t="e">
        <f t="shared" si="3"/>
        <v>#DIV/0!</v>
      </c>
      <c r="C6" s="7" t="e">
        <f t="shared" si="4"/>
        <v>#DIV/0!</v>
      </c>
      <c r="D6" s="34" t="e">
        <f t="shared" si="5"/>
        <v>#DIV/0!</v>
      </c>
      <c r="E6" s="34" t="e">
        <f t="shared" si="0"/>
        <v>#DIV/0!</v>
      </c>
      <c r="F6" s="34">
        <f t="shared" si="6"/>
        <v>0</v>
      </c>
      <c r="G6" t="e">
        <f t="shared" si="7"/>
        <v>#DIV/0!</v>
      </c>
      <c r="H6" t="e">
        <f t="shared" si="8"/>
        <v>#DIV/0!</v>
      </c>
      <c r="I6" s="34">
        <f t="shared" si="9"/>
        <v>0</v>
      </c>
      <c r="J6" t="e">
        <f t="shared" si="1"/>
        <v>#DIV/0!</v>
      </c>
      <c r="K6" t="e">
        <f t="shared" si="10"/>
        <v>#DIV/0!</v>
      </c>
      <c r="L6" t="e">
        <f t="shared" si="11"/>
        <v>#DIV/0!</v>
      </c>
      <c r="M6" s="26" t="e">
        <f t="shared" si="2"/>
        <v>#DIV/0!</v>
      </c>
      <c r="N6" s="34" t="e">
        <f t="shared" si="12"/>
        <v>#DIV/0!</v>
      </c>
      <c r="O6" s="37" t="e">
        <f t="shared" si="13"/>
        <v>#DIV/0!</v>
      </c>
      <c r="P6" s="35" t="e">
        <f t="shared" si="14"/>
        <v>#DIV/0!</v>
      </c>
      <c r="Q6" s="35" t="e">
        <f t="shared" si="19"/>
        <v>#DIV/0!</v>
      </c>
      <c r="R6" s="46"/>
      <c r="S6" s="61">
        <v>0</v>
      </c>
      <c r="T6" s="34">
        <f t="shared" si="15"/>
        <v>0</v>
      </c>
      <c r="U6" s="64">
        <v>1000</v>
      </c>
      <c r="V6" s="67" t="e">
        <f t="shared" si="16"/>
        <v>#DIV/0!</v>
      </c>
      <c r="W6" s="26">
        <f t="shared" si="17"/>
        <v>0</v>
      </c>
      <c r="X6" s="70"/>
      <c r="Y6" s="70"/>
      <c r="Z6" s="42"/>
      <c r="AA6" s="42"/>
      <c r="AB6" t="s">
        <v>33</v>
      </c>
      <c r="AC6" t="s">
        <v>2</v>
      </c>
      <c r="AD6">
        <v>5.4999999999999997E-3</v>
      </c>
      <c r="AE6" s="39" t="s">
        <v>143</v>
      </c>
    </row>
    <row r="7" spans="1:31" ht="15" customHeight="1" thickBot="1" x14ac:dyDescent="0.3">
      <c r="A7" t="e">
        <f t="shared" si="18"/>
        <v>#DIV/0!</v>
      </c>
      <c r="B7" s="31" t="e">
        <f t="shared" si="3"/>
        <v>#DIV/0!</v>
      </c>
      <c r="C7" s="7" t="e">
        <f t="shared" si="4"/>
        <v>#DIV/0!</v>
      </c>
      <c r="D7" s="34" t="e">
        <f t="shared" si="5"/>
        <v>#DIV/0!</v>
      </c>
      <c r="E7" s="34" t="e">
        <f t="shared" si="0"/>
        <v>#DIV/0!</v>
      </c>
      <c r="F7" s="34">
        <f t="shared" si="6"/>
        <v>0</v>
      </c>
      <c r="G7" t="e">
        <f t="shared" si="7"/>
        <v>#DIV/0!</v>
      </c>
      <c r="H7" t="e">
        <f t="shared" si="8"/>
        <v>#DIV/0!</v>
      </c>
      <c r="I7" s="34">
        <f t="shared" si="9"/>
        <v>0</v>
      </c>
      <c r="J7" t="e">
        <f t="shared" si="1"/>
        <v>#DIV/0!</v>
      </c>
      <c r="K7" t="e">
        <f t="shared" si="10"/>
        <v>#DIV/0!</v>
      </c>
      <c r="L7" t="e">
        <f t="shared" si="11"/>
        <v>#DIV/0!</v>
      </c>
      <c r="M7" s="26" t="e">
        <f t="shared" si="2"/>
        <v>#DIV/0!</v>
      </c>
      <c r="N7" s="34" t="e">
        <f t="shared" si="12"/>
        <v>#DIV/0!</v>
      </c>
      <c r="O7" s="34" t="e">
        <f t="shared" si="13"/>
        <v>#DIV/0!</v>
      </c>
      <c r="P7" s="35" t="e">
        <f t="shared" si="14"/>
        <v>#DIV/0!</v>
      </c>
      <c r="Q7" s="35" t="e">
        <f t="shared" si="19"/>
        <v>#DIV/0!</v>
      </c>
      <c r="R7" s="44"/>
      <c r="S7" s="61">
        <v>0</v>
      </c>
      <c r="T7" s="34">
        <f t="shared" si="15"/>
        <v>0</v>
      </c>
      <c r="U7" s="64">
        <v>1000</v>
      </c>
      <c r="V7" s="67" t="e">
        <f t="shared" si="16"/>
        <v>#DIV/0!</v>
      </c>
      <c r="W7" s="26">
        <f t="shared" si="17"/>
        <v>0</v>
      </c>
      <c r="X7" s="70"/>
      <c r="Y7" s="70"/>
      <c r="Z7" s="41"/>
      <c r="AA7" s="41"/>
      <c r="AB7" t="s">
        <v>51</v>
      </c>
      <c r="AC7" t="s">
        <v>2</v>
      </c>
      <c r="AD7" s="5">
        <v>1400</v>
      </c>
      <c r="AE7" s="4" t="s">
        <v>42</v>
      </c>
    </row>
    <row r="8" spans="1:31" ht="15" customHeight="1" x14ac:dyDescent="0.25">
      <c r="A8" t="e">
        <f t="shared" si="18"/>
        <v>#DIV/0!</v>
      </c>
      <c r="B8" s="31" t="e">
        <f t="shared" si="3"/>
        <v>#DIV/0!</v>
      </c>
      <c r="C8" s="7" t="e">
        <f t="shared" si="4"/>
        <v>#DIV/0!</v>
      </c>
      <c r="D8" s="34" t="e">
        <f t="shared" si="5"/>
        <v>#DIV/0!</v>
      </c>
      <c r="E8" s="34" t="e">
        <f t="shared" si="0"/>
        <v>#DIV/0!</v>
      </c>
      <c r="F8" s="34">
        <f t="shared" si="6"/>
        <v>0</v>
      </c>
      <c r="G8" t="e">
        <f t="shared" si="7"/>
        <v>#DIV/0!</v>
      </c>
      <c r="H8" t="e">
        <f t="shared" si="8"/>
        <v>#DIV/0!</v>
      </c>
      <c r="I8" s="34">
        <f t="shared" si="9"/>
        <v>0</v>
      </c>
      <c r="J8" t="e">
        <f t="shared" si="1"/>
        <v>#DIV/0!</v>
      </c>
      <c r="K8" t="e">
        <f t="shared" si="10"/>
        <v>#DIV/0!</v>
      </c>
      <c r="L8" t="e">
        <f t="shared" si="11"/>
        <v>#DIV/0!</v>
      </c>
      <c r="M8" s="26" t="e">
        <f t="shared" si="2"/>
        <v>#DIV/0!</v>
      </c>
      <c r="N8" s="34" t="e">
        <f t="shared" si="12"/>
        <v>#DIV/0!</v>
      </c>
      <c r="O8" s="34" t="e">
        <f t="shared" si="13"/>
        <v>#DIV/0!</v>
      </c>
      <c r="P8" s="35" t="e">
        <f t="shared" si="14"/>
        <v>#DIV/0!</v>
      </c>
      <c r="Q8" s="35" t="e">
        <f t="shared" si="19"/>
        <v>#DIV/0!</v>
      </c>
      <c r="R8" s="44"/>
      <c r="S8" s="61">
        <v>0</v>
      </c>
      <c r="T8" s="34">
        <f t="shared" si="15"/>
        <v>0</v>
      </c>
      <c r="U8" s="64">
        <v>1000</v>
      </c>
      <c r="V8" s="67" t="e">
        <f t="shared" si="16"/>
        <v>#DIV/0!</v>
      </c>
      <c r="W8" s="26">
        <f t="shared" si="17"/>
        <v>0</v>
      </c>
      <c r="X8" s="70"/>
      <c r="Y8" s="70"/>
      <c r="Z8" s="41"/>
      <c r="AA8" s="41"/>
      <c r="AB8" t="s">
        <v>49</v>
      </c>
      <c r="AC8" t="s">
        <v>2</v>
      </c>
      <c r="AD8">
        <f>AD7*0.453592</f>
        <v>635.02880000000005</v>
      </c>
      <c r="AE8" s="4" t="s">
        <v>43</v>
      </c>
    </row>
    <row r="9" spans="1:31" ht="15" customHeight="1" x14ac:dyDescent="0.25">
      <c r="A9" t="e">
        <f t="shared" si="18"/>
        <v>#DIV/0!</v>
      </c>
      <c r="B9" s="31" t="e">
        <f t="shared" si="3"/>
        <v>#DIV/0!</v>
      </c>
      <c r="C9" s="7" t="e">
        <f t="shared" si="4"/>
        <v>#DIV/0!</v>
      </c>
      <c r="D9" s="34" t="e">
        <f t="shared" si="5"/>
        <v>#DIV/0!</v>
      </c>
      <c r="E9" s="34" t="e">
        <f t="shared" si="0"/>
        <v>#DIV/0!</v>
      </c>
      <c r="F9" s="34">
        <f t="shared" si="6"/>
        <v>0</v>
      </c>
      <c r="G9" t="e">
        <f t="shared" si="7"/>
        <v>#DIV/0!</v>
      </c>
      <c r="H9" t="e">
        <f t="shared" si="8"/>
        <v>#DIV/0!</v>
      </c>
      <c r="I9" s="34">
        <f t="shared" si="9"/>
        <v>0</v>
      </c>
      <c r="J9" t="e">
        <f t="shared" si="1"/>
        <v>#DIV/0!</v>
      </c>
      <c r="K9" t="e">
        <f t="shared" si="10"/>
        <v>#DIV/0!</v>
      </c>
      <c r="L9" t="e">
        <f t="shared" si="11"/>
        <v>#DIV/0!</v>
      </c>
      <c r="M9" s="26" t="e">
        <f t="shared" si="2"/>
        <v>#DIV/0!</v>
      </c>
      <c r="N9" s="34" t="e">
        <f t="shared" si="12"/>
        <v>#DIV/0!</v>
      </c>
      <c r="O9" s="34" t="e">
        <f t="shared" si="13"/>
        <v>#DIV/0!</v>
      </c>
      <c r="P9" s="35" t="e">
        <f t="shared" si="14"/>
        <v>#DIV/0!</v>
      </c>
      <c r="Q9" s="35" t="e">
        <f t="shared" si="19"/>
        <v>#DIV/0!</v>
      </c>
      <c r="R9" s="44"/>
      <c r="S9" s="61">
        <v>0</v>
      </c>
      <c r="T9" s="34">
        <f t="shared" si="15"/>
        <v>0</v>
      </c>
      <c r="U9" s="64">
        <v>1000</v>
      </c>
      <c r="V9" s="67" t="e">
        <f t="shared" si="16"/>
        <v>#DIV/0!</v>
      </c>
      <c r="W9" s="26">
        <f t="shared" si="17"/>
        <v>0</v>
      </c>
      <c r="X9" s="70"/>
      <c r="Y9" s="70"/>
      <c r="Z9" s="41"/>
      <c r="AA9" s="41"/>
      <c r="AB9" t="s">
        <v>45</v>
      </c>
      <c r="AD9">
        <v>9.81</v>
      </c>
      <c r="AE9" s="4" t="s">
        <v>144</v>
      </c>
    </row>
    <row r="10" spans="1:31" ht="15" customHeight="1" x14ac:dyDescent="0.25">
      <c r="A10" t="e">
        <f t="shared" si="18"/>
        <v>#DIV/0!</v>
      </c>
      <c r="B10" s="31" t="e">
        <f t="shared" si="3"/>
        <v>#DIV/0!</v>
      </c>
      <c r="C10" s="7" t="e">
        <f t="shared" si="4"/>
        <v>#DIV/0!</v>
      </c>
      <c r="D10" s="34" t="e">
        <f t="shared" si="5"/>
        <v>#DIV/0!</v>
      </c>
      <c r="E10" s="34" t="e">
        <f t="shared" si="0"/>
        <v>#DIV/0!</v>
      </c>
      <c r="F10" s="34">
        <f t="shared" si="6"/>
        <v>0</v>
      </c>
      <c r="G10" t="e">
        <f t="shared" si="7"/>
        <v>#DIV/0!</v>
      </c>
      <c r="H10" t="e">
        <f t="shared" si="8"/>
        <v>#DIV/0!</v>
      </c>
      <c r="I10" s="34">
        <f t="shared" si="9"/>
        <v>0</v>
      </c>
      <c r="J10" t="e">
        <f t="shared" si="1"/>
        <v>#DIV/0!</v>
      </c>
      <c r="K10" t="e">
        <f t="shared" si="10"/>
        <v>#DIV/0!</v>
      </c>
      <c r="L10" t="e">
        <f t="shared" si="11"/>
        <v>#DIV/0!</v>
      </c>
      <c r="M10" s="26" t="e">
        <f t="shared" si="2"/>
        <v>#DIV/0!</v>
      </c>
      <c r="N10" s="34" t="e">
        <f t="shared" si="12"/>
        <v>#DIV/0!</v>
      </c>
      <c r="O10" s="34" t="e">
        <f t="shared" si="13"/>
        <v>#DIV/0!</v>
      </c>
      <c r="P10" s="35" t="e">
        <f t="shared" si="14"/>
        <v>#DIV/0!</v>
      </c>
      <c r="Q10" s="35" t="e">
        <f t="shared" si="19"/>
        <v>#DIV/0!</v>
      </c>
      <c r="R10" s="44"/>
      <c r="S10" s="61">
        <v>0</v>
      </c>
      <c r="T10" s="34">
        <f t="shared" si="15"/>
        <v>0</v>
      </c>
      <c r="U10" s="64">
        <v>1000</v>
      </c>
      <c r="V10" s="67" t="e">
        <f t="shared" si="16"/>
        <v>#DIV/0!</v>
      </c>
      <c r="W10" s="26">
        <f t="shared" si="17"/>
        <v>0</v>
      </c>
      <c r="X10" s="70"/>
      <c r="Y10" s="70"/>
      <c r="Z10" s="41"/>
      <c r="AA10" s="41"/>
      <c r="AB10" t="s">
        <v>46</v>
      </c>
      <c r="AC10" t="s">
        <v>2</v>
      </c>
      <c r="AD10">
        <f>AD8*AD9</f>
        <v>6229.632528000001</v>
      </c>
      <c r="AE10" t="s">
        <v>145</v>
      </c>
    </row>
    <row r="11" spans="1:31" ht="15" customHeight="1" x14ac:dyDescent="0.25">
      <c r="A11" t="e">
        <f t="shared" si="18"/>
        <v>#DIV/0!</v>
      </c>
      <c r="B11" s="31" t="e">
        <f t="shared" si="3"/>
        <v>#DIV/0!</v>
      </c>
      <c r="C11" s="7" t="e">
        <f t="shared" si="4"/>
        <v>#DIV/0!</v>
      </c>
      <c r="D11" s="34" t="e">
        <f t="shared" si="5"/>
        <v>#DIV/0!</v>
      </c>
      <c r="E11" s="34" t="e">
        <f t="shared" si="0"/>
        <v>#DIV/0!</v>
      </c>
      <c r="F11" s="34">
        <f t="shared" si="6"/>
        <v>0</v>
      </c>
      <c r="G11" t="e">
        <f t="shared" si="7"/>
        <v>#DIV/0!</v>
      </c>
      <c r="H11" t="e">
        <f t="shared" si="8"/>
        <v>#DIV/0!</v>
      </c>
      <c r="I11" s="34">
        <f t="shared" si="9"/>
        <v>0</v>
      </c>
      <c r="J11" t="e">
        <f t="shared" si="1"/>
        <v>#DIV/0!</v>
      </c>
      <c r="K11" t="e">
        <f t="shared" si="10"/>
        <v>#DIV/0!</v>
      </c>
      <c r="L11" t="e">
        <f t="shared" si="11"/>
        <v>#DIV/0!</v>
      </c>
      <c r="M11" s="26" t="e">
        <f t="shared" si="2"/>
        <v>#DIV/0!</v>
      </c>
      <c r="N11" s="34" t="e">
        <f t="shared" si="12"/>
        <v>#DIV/0!</v>
      </c>
      <c r="O11" s="34" t="e">
        <f t="shared" si="13"/>
        <v>#DIV/0!</v>
      </c>
      <c r="P11" s="35" t="e">
        <f t="shared" si="14"/>
        <v>#DIV/0!</v>
      </c>
      <c r="Q11" s="35" t="e">
        <f t="shared" si="19"/>
        <v>#DIV/0!</v>
      </c>
      <c r="R11" s="44"/>
      <c r="S11" s="61">
        <v>0</v>
      </c>
      <c r="T11" s="34">
        <f t="shared" si="15"/>
        <v>0</v>
      </c>
      <c r="U11" s="64">
        <v>1000</v>
      </c>
      <c r="V11" s="67" t="e">
        <f t="shared" si="16"/>
        <v>#DIV/0!</v>
      </c>
      <c r="W11" s="26">
        <f t="shared" si="17"/>
        <v>0</v>
      </c>
      <c r="X11" s="70"/>
      <c r="Y11" s="70"/>
      <c r="Z11" s="41"/>
      <c r="AA11" s="41"/>
      <c r="AB11" t="s">
        <v>79</v>
      </c>
      <c r="AC11" t="s">
        <v>2</v>
      </c>
      <c r="AD11">
        <f>LOOKUP(Z2,Lookup!E:E,Lookup!F:F)</f>
        <v>5.887777777777778</v>
      </c>
      <c r="AE11" t="s">
        <v>78</v>
      </c>
    </row>
    <row r="12" spans="1:31" ht="15" customHeight="1" x14ac:dyDescent="0.25">
      <c r="A12" t="e">
        <f t="shared" si="18"/>
        <v>#DIV/0!</v>
      </c>
      <c r="B12" s="31" t="e">
        <f t="shared" si="3"/>
        <v>#DIV/0!</v>
      </c>
      <c r="C12" s="7" t="e">
        <f t="shared" si="4"/>
        <v>#DIV/0!</v>
      </c>
      <c r="D12" s="34" t="e">
        <f t="shared" si="5"/>
        <v>#DIV/0!</v>
      </c>
      <c r="E12" s="34" t="e">
        <f t="shared" si="0"/>
        <v>#DIV/0!</v>
      </c>
      <c r="F12" s="34">
        <f t="shared" si="6"/>
        <v>0</v>
      </c>
      <c r="G12" t="e">
        <f t="shared" si="7"/>
        <v>#DIV/0!</v>
      </c>
      <c r="H12" t="e">
        <f t="shared" si="8"/>
        <v>#DIV/0!</v>
      </c>
      <c r="I12" s="34">
        <f t="shared" si="9"/>
        <v>0</v>
      </c>
      <c r="J12" t="e">
        <f t="shared" si="1"/>
        <v>#DIV/0!</v>
      </c>
      <c r="K12" t="e">
        <f t="shared" si="10"/>
        <v>#DIV/0!</v>
      </c>
      <c r="L12" t="e">
        <f t="shared" si="11"/>
        <v>#DIV/0!</v>
      </c>
      <c r="M12" s="26" t="e">
        <f t="shared" si="2"/>
        <v>#DIV/0!</v>
      </c>
      <c r="N12" s="34" t="e">
        <f t="shared" si="12"/>
        <v>#DIV/0!</v>
      </c>
      <c r="O12" s="34" t="e">
        <f t="shared" si="13"/>
        <v>#DIV/0!</v>
      </c>
      <c r="P12" s="35" t="e">
        <f t="shared" si="14"/>
        <v>#DIV/0!</v>
      </c>
      <c r="Q12" s="35" t="e">
        <f t="shared" si="19"/>
        <v>#DIV/0!</v>
      </c>
      <c r="R12" s="44"/>
      <c r="S12" s="61">
        <v>0</v>
      </c>
      <c r="T12" s="34">
        <f t="shared" si="15"/>
        <v>0</v>
      </c>
      <c r="U12" s="64">
        <v>1000</v>
      </c>
      <c r="V12" s="67" t="e">
        <f t="shared" si="16"/>
        <v>#DIV/0!</v>
      </c>
      <c r="W12" s="26">
        <f t="shared" si="17"/>
        <v>0</v>
      </c>
      <c r="X12" s="70"/>
      <c r="Y12" s="70"/>
      <c r="Z12" s="41"/>
      <c r="AA12" s="41"/>
      <c r="AB12" t="s">
        <v>134</v>
      </c>
      <c r="AC12" t="s">
        <v>2</v>
      </c>
      <c r="AD12">
        <f>LOOKUP(Z2,Lookup!A:A,Lookup!K:K)</f>
        <v>0</v>
      </c>
    </row>
    <row r="13" spans="1:31" ht="15" customHeight="1" x14ac:dyDescent="0.25">
      <c r="A13" t="e">
        <f t="shared" si="18"/>
        <v>#DIV/0!</v>
      </c>
      <c r="B13" s="31" t="e">
        <f t="shared" si="3"/>
        <v>#DIV/0!</v>
      </c>
      <c r="C13" s="7" t="e">
        <f t="shared" si="4"/>
        <v>#DIV/0!</v>
      </c>
      <c r="D13" s="34" t="e">
        <f t="shared" si="5"/>
        <v>#DIV/0!</v>
      </c>
      <c r="E13" s="34" t="e">
        <f t="shared" si="0"/>
        <v>#DIV/0!</v>
      </c>
      <c r="F13" s="34">
        <f t="shared" si="6"/>
        <v>0</v>
      </c>
      <c r="G13" t="e">
        <f t="shared" si="7"/>
        <v>#DIV/0!</v>
      </c>
      <c r="H13" t="e">
        <f t="shared" si="8"/>
        <v>#DIV/0!</v>
      </c>
      <c r="I13" s="34">
        <f t="shared" si="9"/>
        <v>0</v>
      </c>
      <c r="J13" t="e">
        <f t="shared" si="1"/>
        <v>#DIV/0!</v>
      </c>
      <c r="K13" t="e">
        <f t="shared" si="10"/>
        <v>#DIV/0!</v>
      </c>
      <c r="L13" t="e">
        <f t="shared" si="11"/>
        <v>#DIV/0!</v>
      </c>
      <c r="M13" s="26" t="e">
        <f t="shared" si="2"/>
        <v>#DIV/0!</v>
      </c>
      <c r="N13" s="34" t="e">
        <f t="shared" si="12"/>
        <v>#DIV/0!</v>
      </c>
      <c r="O13" s="34" t="e">
        <f t="shared" si="13"/>
        <v>#DIV/0!</v>
      </c>
      <c r="P13" s="35" t="e">
        <f t="shared" si="14"/>
        <v>#DIV/0!</v>
      </c>
      <c r="Q13" s="35" t="e">
        <f t="shared" si="19"/>
        <v>#DIV/0!</v>
      </c>
      <c r="R13" s="44"/>
      <c r="S13" s="61">
        <v>0</v>
      </c>
      <c r="T13" s="34">
        <f t="shared" si="15"/>
        <v>0</v>
      </c>
      <c r="U13" s="64">
        <v>1000</v>
      </c>
      <c r="V13" s="67" t="e">
        <f t="shared" si="16"/>
        <v>#DIV/0!</v>
      </c>
      <c r="W13" s="26">
        <f t="shared" si="17"/>
        <v>0</v>
      </c>
      <c r="X13" s="70"/>
      <c r="Y13" s="70"/>
      <c r="Z13" s="41"/>
      <c r="AA13" s="41"/>
      <c r="AB13" t="s">
        <v>135</v>
      </c>
      <c r="AC13" t="s">
        <v>2</v>
      </c>
      <c r="AD13" s="26">
        <f>((LOOKUP(Z2,Lookup!A:A,Lookup!D:D))+(LOOKUP(Z2,Lookup!A:A,Lookup!H:H)))/2</f>
        <v>0</v>
      </c>
    </row>
    <row r="14" spans="1:31" ht="15" customHeight="1" x14ac:dyDescent="0.25">
      <c r="A14" t="e">
        <f t="shared" si="18"/>
        <v>#DIV/0!</v>
      </c>
      <c r="B14" s="31" t="e">
        <f t="shared" si="3"/>
        <v>#DIV/0!</v>
      </c>
      <c r="C14" s="7" t="e">
        <f t="shared" si="4"/>
        <v>#DIV/0!</v>
      </c>
      <c r="D14" s="34" t="e">
        <f t="shared" si="5"/>
        <v>#DIV/0!</v>
      </c>
      <c r="E14" s="34" t="e">
        <f t="shared" si="0"/>
        <v>#DIV/0!</v>
      </c>
      <c r="F14" s="34">
        <f t="shared" si="6"/>
        <v>0</v>
      </c>
      <c r="G14" t="e">
        <f t="shared" si="7"/>
        <v>#DIV/0!</v>
      </c>
      <c r="H14" t="e">
        <f t="shared" si="8"/>
        <v>#DIV/0!</v>
      </c>
      <c r="I14" s="34">
        <f t="shared" si="9"/>
        <v>0</v>
      </c>
      <c r="J14" t="e">
        <f t="shared" si="1"/>
        <v>#DIV/0!</v>
      </c>
      <c r="K14" t="e">
        <f t="shared" si="10"/>
        <v>#DIV/0!</v>
      </c>
      <c r="L14" t="e">
        <f t="shared" si="11"/>
        <v>#DIV/0!</v>
      </c>
      <c r="M14" s="26" t="e">
        <f t="shared" si="2"/>
        <v>#DIV/0!</v>
      </c>
      <c r="N14" s="34" t="e">
        <f t="shared" si="12"/>
        <v>#DIV/0!</v>
      </c>
      <c r="O14" s="34" t="e">
        <f t="shared" si="13"/>
        <v>#DIV/0!</v>
      </c>
      <c r="P14" s="35" t="e">
        <f t="shared" si="14"/>
        <v>#DIV/0!</v>
      </c>
      <c r="Q14" s="35" t="e">
        <f t="shared" si="19"/>
        <v>#DIV/0!</v>
      </c>
      <c r="R14" s="44"/>
      <c r="S14" s="61">
        <v>0</v>
      </c>
      <c r="T14" s="34">
        <f t="shared" si="15"/>
        <v>0</v>
      </c>
      <c r="U14" s="64">
        <v>1000</v>
      </c>
      <c r="V14" s="67" t="e">
        <f t="shared" si="16"/>
        <v>#DIV/0!</v>
      </c>
      <c r="W14" s="26">
        <f t="shared" si="17"/>
        <v>0</v>
      </c>
      <c r="X14" s="70"/>
      <c r="Y14" s="70"/>
      <c r="Z14" s="41"/>
      <c r="AA14" s="41"/>
      <c r="AB14" t="s">
        <v>136</v>
      </c>
      <c r="AC14" t="s">
        <v>2</v>
      </c>
      <c r="AD14" s="26">
        <f>AD13-AD12</f>
        <v>0</v>
      </c>
      <c r="AE14" t="s">
        <v>137</v>
      </c>
    </row>
    <row r="15" spans="1:31" ht="15" customHeight="1" x14ac:dyDescent="0.25">
      <c r="A15" t="e">
        <f t="shared" si="18"/>
        <v>#DIV/0!</v>
      </c>
      <c r="B15" s="31" t="e">
        <f t="shared" si="3"/>
        <v>#DIV/0!</v>
      </c>
      <c r="C15" s="7" t="e">
        <f t="shared" si="4"/>
        <v>#DIV/0!</v>
      </c>
      <c r="D15" s="34" t="e">
        <f t="shared" si="5"/>
        <v>#DIV/0!</v>
      </c>
      <c r="E15" s="34" t="e">
        <f t="shared" si="0"/>
        <v>#DIV/0!</v>
      </c>
      <c r="F15" s="34">
        <f t="shared" si="6"/>
        <v>0</v>
      </c>
      <c r="G15" t="e">
        <f t="shared" si="7"/>
        <v>#DIV/0!</v>
      </c>
      <c r="H15" t="e">
        <f t="shared" si="8"/>
        <v>#DIV/0!</v>
      </c>
      <c r="I15" s="34">
        <f t="shared" si="9"/>
        <v>0</v>
      </c>
      <c r="J15" t="e">
        <f t="shared" si="1"/>
        <v>#DIV/0!</v>
      </c>
      <c r="K15" t="e">
        <f t="shared" si="10"/>
        <v>#DIV/0!</v>
      </c>
      <c r="L15" t="e">
        <f t="shared" si="11"/>
        <v>#DIV/0!</v>
      </c>
      <c r="M15" s="26" t="e">
        <f t="shared" si="2"/>
        <v>#DIV/0!</v>
      </c>
      <c r="N15" s="34" t="e">
        <f t="shared" si="12"/>
        <v>#DIV/0!</v>
      </c>
      <c r="O15" s="34" t="e">
        <f t="shared" si="13"/>
        <v>#DIV/0!</v>
      </c>
      <c r="P15" s="35" t="e">
        <f t="shared" si="14"/>
        <v>#DIV/0!</v>
      </c>
      <c r="Q15" s="35" t="e">
        <f t="shared" si="19"/>
        <v>#DIV/0!</v>
      </c>
      <c r="R15" s="44"/>
      <c r="S15" s="61">
        <v>0</v>
      </c>
      <c r="T15" s="34">
        <f t="shared" si="15"/>
        <v>0</v>
      </c>
      <c r="U15" s="64">
        <v>1000</v>
      </c>
      <c r="V15" s="67" t="e">
        <f t="shared" si="16"/>
        <v>#DIV/0!</v>
      </c>
      <c r="W15" s="26">
        <f t="shared" si="17"/>
        <v>0</v>
      </c>
      <c r="X15" s="70"/>
      <c r="Y15" s="70"/>
      <c r="Z15" s="41"/>
      <c r="AA15" s="41"/>
      <c r="AB15" t="s">
        <v>142</v>
      </c>
      <c r="AC15" t="s">
        <v>2</v>
      </c>
      <c r="AD15" s="26">
        <f>LOOKUP(Z2,Lookup!A:A,Lookup!F:F)</f>
        <v>0</v>
      </c>
    </row>
    <row r="16" spans="1:31" ht="15" customHeight="1" x14ac:dyDescent="0.25">
      <c r="A16" t="e">
        <f t="shared" si="18"/>
        <v>#DIV/0!</v>
      </c>
      <c r="B16" s="31" t="e">
        <f t="shared" si="3"/>
        <v>#DIV/0!</v>
      </c>
      <c r="C16" s="7" t="e">
        <f t="shared" si="4"/>
        <v>#DIV/0!</v>
      </c>
      <c r="D16" s="34" t="e">
        <f t="shared" si="5"/>
        <v>#DIV/0!</v>
      </c>
      <c r="E16" s="34" t="e">
        <f t="shared" si="0"/>
        <v>#DIV/0!</v>
      </c>
      <c r="F16" s="34">
        <f t="shared" si="6"/>
        <v>0</v>
      </c>
      <c r="G16" t="e">
        <f t="shared" si="7"/>
        <v>#DIV/0!</v>
      </c>
      <c r="H16" t="e">
        <f t="shared" si="8"/>
        <v>#DIV/0!</v>
      </c>
      <c r="I16" s="34">
        <f t="shared" si="9"/>
        <v>0</v>
      </c>
      <c r="J16" t="e">
        <f t="shared" si="1"/>
        <v>#DIV/0!</v>
      </c>
      <c r="K16" t="e">
        <f t="shared" si="10"/>
        <v>#DIV/0!</v>
      </c>
      <c r="L16" t="e">
        <f t="shared" si="11"/>
        <v>#DIV/0!</v>
      </c>
      <c r="M16" s="26" t="e">
        <f t="shared" si="2"/>
        <v>#DIV/0!</v>
      </c>
      <c r="N16" s="34" t="e">
        <f t="shared" si="12"/>
        <v>#DIV/0!</v>
      </c>
      <c r="O16" s="34" t="e">
        <f t="shared" si="13"/>
        <v>#DIV/0!</v>
      </c>
      <c r="P16" s="35" t="e">
        <f t="shared" si="14"/>
        <v>#DIV/0!</v>
      </c>
      <c r="Q16" s="35" t="e">
        <f t="shared" si="19"/>
        <v>#DIV/0!</v>
      </c>
      <c r="R16" s="44"/>
      <c r="S16" s="61">
        <v>0</v>
      </c>
      <c r="T16" s="34">
        <f t="shared" si="15"/>
        <v>0</v>
      </c>
      <c r="U16" s="64">
        <v>1000</v>
      </c>
      <c r="V16" s="67" t="e">
        <f t="shared" si="16"/>
        <v>#DIV/0!</v>
      </c>
      <c r="W16" s="26">
        <f t="shared" si="17"/>
        <v>0</v>
      </c>
      <c r="X16" s="70"/>
      <c r="Y16" s="70"/>
      <c r="Z16" s="41"/>
      <c r="AA16" s="41"/>
      <c r="AB16" t="s">
        <v>95</v>
      </c>
      <c r="AC16" t="s">
        <v>2</v>
      </c>
      <c r="AD16">
        <f>LOOKUP(Z2,Lookup!A:A,Lookup!J:J)</f>
        <v>0</v>
      </c>
    </row>
    <row r="17" spans="1:31" ht="15" customHeight="1" x14ac:dyDescent="0.25">
      <c r="A17" t="e">
        <f t="shared" si="18"/>
        <v>#DIV/0!</v>
      </c>
      <c r="B17" s="31" t="e">
        <f t="shared" si="3"/>
        <v>#DIV/0!</v>
      </c>
      <c r="C17" s="7" t="e">
        <f t="shared" si="4"/>
        <v>#DIV/0!</v>
      </c>
      <c r="D17" s="34" t="e">
        <f t="shared" si="5"/>
        <v>#DIV/0!</v>
      </c>
      <c r="E17" s="34" t="e">
        <f t="shared" si="0"/>
        <v>#DIV/0!</v>
      </c>
      <c r="F17" s="34">
        <f t="shared" si="6"/>
        <v>0</v>
      </c>
      <c r="G17" t="e">
        <f t="shared" si="7"/>
        <v>#DIV/0!</v>
      </c>
      <c r="H17" t="e">
        <f t="shared" si="8"/>
        <v>#DIV/0!</v>
      </c>
      <c r="I17" s="34">
        <f t="shared" si="9"/>
        <v>0</v>
      </c>
      <c r="J17" t="e">
        <f t="shared" si="1"/>
        <v>#DIV/0!</v>
      </c>
      <c r="K17" t="e">
        <f t="shared" si="10"/>
        <v>#DIV/0!</v>
      </c>
      <c r="L17" t="e">
        <f t="shared" si="11"/>
        <v>#DIV/0!</v>
      </c>
      <c r="M17" s="26" t="e">
        <f t="shared" si="2"/>
        <v>#DIV/0!</v>
      </c>
      <c r="N17" s="34" t="e">
        <f t="shared" si="12"/>
        <v>#DIV/0!</v>
      </c>
      <c r="O17" s="34" t="e">
        <f t="shared" si="13"/>
        <v>#DIV/0!</v>
      </c>
      <c r="P17" s="35" t="e">
        <f t="shared" si="14"/>
        <v>#DIV/0!</v>
      </c>
      <c r="Q17" s="35" t="e">
        <f t="shared" si="19"/>
        <v>#DIV/0!</v>
      </c>
      <c r="R17" s="44"/>
      <c r="S17" s="61">
        <v>0</v>
      </c>
      <c r="T17" s="34">
        <f t="shared" si="15"/>
        <v>0</v>
      </c>
      <c r="U17" s="64">
        <v>1000</v>
      </c>
      <c r="V17" s="67" t="e">
        <f t="shared" si="16"/>
        <v>#DIV/0!</v>
      </c>
      <c r="W17" s="26">
        <f t="shared" si="17"/>
        <v>0</v>
      </c>
      <c r="X17" s="70"/>
      <c r="Y17" s="70"/>
      <c r="Z17" s="41"/>
      <c r="AA17" s="41"/>
      <c r="AB17" t="s">
        <v>96</v>
      </c>
      <c r="AC17" t="s">
        <v>2</v>
      </c>
      <c r="AD17">
        <f>IF(Z2=Lookup!A207,(AD16+1-AD15),(AD16-AD15))</f>
        <v>0</v>
      </c>
      <c r="AE17" t="s">
        <v>111</v>
      </c>
    </row>
    <row r="18" spans="1:31" ht="15" customHeight="1" x14ac:dyDescent="0.25">
      <c r="A18" t="e">
        <f t="shared" si="18"/>
        <v>#DIV/0!</v>
      </c>
      <c r="B18" s="31" t="e">
        <f t="shared" si="3"/>
        <v>#DIV/0!</v>
      </c>
      <c r="C18" s="7" t="e">
        <f t="shared" si="4"/>
        <v>#DIV/0!</v>
      </c>
      <c r="D18" s="34" t="e">
        <f t="shared" si="5"/>
        <v>#DIV/0!</v>
      </c>
      <c r="E18" s="34" t="e">
        <f t="shared" si="0"/>
        <v>#DIV/0!</v>
      </c>
      <c r="F18" s="34">
        <f t="shared" si="6"/>
        <v>0</v>
      </c>
      <c r="G18" t="e">
        <f t="shared" si="7"/>
        <v>#DIV/0!</v>
      </c>
      <c r="H18" t="e">
        <f t="shared" si="8"/>
        <v>#DIV/0!</v>
      </c>
      <c r="I18" s="34">
        <f t="shared" si="9"/>
        <v>0</v>
      </c>
      <c r="J18" t="e">
        <f t="shared" si="1"/>
        <v>#DIV/0!</v>
      </c>
      <c r="K18" t="e">
        <f t="shared" si="10"/>
        <v>#DIV/0!</v>
      </c>
      <c r="L18" t="e">
        <f t="shared" si="11"/>
        <v>#DIV/0!</v>
      </c>
      <c r="M18" s="26" t="e">
        <f t="shared" si="2"/>
        <v>#DIV/0!</v>
      </c>
      <c r="N18" s="34" t="e">
        <f t="shared" si="12"/>
        <v>#DIV/0!</v>
      </c>
      <c r="O18" s="34" t="e">
        <f t="shared" si="13"/>
        <v>#DIV/0!</v>
      </c>
      <c r="P18" s="35" t="e">
        <f t="shared" si="14"/>
        <v>#DIV/0!</v>
      </c>
      <c r="Q18" s="35" t="e">
        <f t="shared" si="19"/>
        <v>#DIV/0!</v>
      </c>
      <c r="R18" s="44"/>
      <c r="S18" s="61">
        <v>0</v>
      </c>
      <c r="T18" s="34">
        <f t="shared" si="15"/>
        <v>0</v>
      </c>
      <c r="U18" s="64">
        <v>1000</v>
      </c>
      <c r="V18" s="67" t="e">
        <f t="shared" si="16"/>
        <v>#DIV/0!</v>
      </c>
      <c r="W18" s="26">
        <f t="shared" si="17"/>
        <v>0</v>
      </c>
      <c r="X18" s="70"/>
      <c r="Y18" s="70"/>
      <c r="Z18" s="41"/>
      <c r="AA18" s="41"/>
    </row>
    <row r="19" spans="1:31" ht="15" customHeight="1" thickBot="1" x14ac:dyDescent="0.3">
      <c r="A19" t="e">
        <f t="shared" si="18"/>
        <v>#DIV/0!</v>
      </c>
      <c r="B19" s="31" t="e">
        <f t="shared" si="3"/>
        <v>#DIV/0!</v>
      </c>
      <c r="C19" s="7" t="e">
        <f t="shared" si="4"/>
        <v>#DIV/0!</v>
      </c>
      <c r="D19" s="34" t="e">
        <f t="shared" si="5"/>
        <v>#DIV/0!</v>
      </c>
      <c r="E19" s="34" t="e">
        <f t="shared" si="0"/>
        <v>#DIV/0!</v>
      </c>
      <c r="F19" s="34">
        <f t="shared" si="6"/>
        <v>0</v>
      </c>
      <c r="G19" t="e">
        <f t="shared" si="7"/>
        <v>#DIV/0!</v>
      </c>
      <c r="H19" t="e">
        <f t="shared" si="8"/>
        <v>#DIV/0!</v>
      </c>
      <c r="I19" s="34">
        <f t="shared" si="9"/>
        <v>0</v>
      </c>
      <c r="J19" t="e">
        <f t="shared" si="1"/>
        <v>#DIV/0!</v>
      </c>
      <c r="K19" t="e">
        <f t="shared" si="10"/>
        <v>#DIV/0!</v>
      </c>
      <c r="L19" t="e">
        <f t="shared" si="11"/>
        <v>#DIV/0!</v>
      </c>
      <c r="M19" s="26" t="e">
        <f t="shared" si="2"/>
        <v>#DIV/0!</v>
      </c>
      <c r="N19" s="34" t="e">
        <f t="shared" si="12"/>
        <v>#DIV/0!</v>
      </c>
      <c r="O19" s="34" t="e">
        <f t="shared" si="13"/>
        <v>#DIV/0!</v>
      </c>
      <c r="P19" s="35" t="e">
        <f t="shared" si="14"/>
        <v>#DIV/0!</v>
      </c>
      <c r="Q19" s="35" t="e">
        <f t="shared" si="19"/>
        <v>#DIV/0!</v>
      </c>
      <c r="R19" s="44"/>
      <c r="S19" s="61">
        <v>0</v>
      </c>
      <c r="T19" s="34">
        <f t="shared" si="15"/>
        <v>0</v>
      </c>
      <c r="U19" s="64">
        <v>1000</v>
      </c>
      <c r="V19" s="67" t="e">
        <f t="shared" si="16"/>
        <v>#DIV/0!</v>
      </c>
      <c r="W19" s="26">
        <f t="shared" si="17"/>
        <v>0</v>
      </c>
      <c r="X19" s="70"/>
      <c r="Y19" s="70"/>
      <c r="Z19" s="41"/>
      <c r="AA19" s="41"/>
    </row>
    <row r="20" spans="1:31" ht="15" customHeight="1" thickBot="1" x14ac:dyDescent="0.4">
      <c r="A20" t="e">
        <f t="shared" si="18"/>
        <v>#DIV/0!</v>
      </c>
      <c r="B20" s="31" t="e">
        <f t="shared" si="3"/>
        <v>#DIV/0!</v>
      </c>
      <c r="C20" s="7" t="e">
        <f t="shared" si="4"/>
        <v>#DIV/0!</v>
      </c>
      <c r="D20" s="34" t="e">
        <f t="shared" si="5"/>
        <v>#DIV/0!</v>
      </c>
      <c r="E20" s="34" t="e">
        <f t="shared" si="0"/>
        <v>#DIV/0!</v>
      </c>
      <c r="F20" s="34">
        <f t="shared" si="6"/>
        <v>0</v>
      </c>
      <c r="G20" t="e">
        <f t="shared" si="7"/>
        <v>#DIV/0!</v>
      </c>
      <c r="H20" t="e">
        <f t="shared" si="8"/>
        <v>#DIV/0!</v>
      </c>
      <c r="I20" s="34">
        <f t="shared" si="9"/>
        <v>0</v>
      </c>
      <c r="J20" t="e">
        <f t="shared" si="1"/>
        <v>#DIV/0!</v>
      </c>
      <c r="K20" t="e">
        <f t="shared" si="10"/>
        <v>#DIV/0!</v>
      </c>
      <c r="L20" t="e">
        <f t="shared" si="11"/>
        <v>#DIV/0!</v>
      </c>
      <c r="M20" s="26" t="e">
        <f t="shared" si="2"/>
        <v>#DIV/0!</v>
      </c>
      <c r="N20" s="34" t="e">
        <f t="shared" si="12"/>
        <v>#DIV/0!</v>
      </c>
      <c r="O20" s="34" t="e">
        <f t="shared" si="13"/>
        <v>#DIV/0!</v>
      </c>
      <c r="P20" s="35" t="e">
        <f t="shared" si="14"/>
        <v>#DIV/0!</v>
      </c>
      <c r="Q20" s="35" t="e">
        <f t="shared" si="19"/>
        <v>#DIV/0!</v>
      </c>
      <c r="R20" s="44"/>
      <c r="S20" s="61">
        <v>0</v>
      </c>
      <c r="T20" s="34">
        <f t="shared" si="15"/>
        <v>0</v>
      </c>
      <c r="U20" s="64">
        <v>1000</v>
      </c>
      <c r="V20" s="67" t="e">
        <f t="shared" si="16"/>
        <v>#DIV/0!</v>
      </c>
      <c r="W20" s="26">
        <f t="shared" si="17"/>
        <v>0</v>
      </c>
      <c r="X20" s="70"/>
      <c r="Y20" s="70"/>
      <c r="Z20" s="41"/>
      <c r="AA20" s="41"/>
      <c r="AB20" t="s">
        <v>59</v>
      </c>
      <c r="AC20" t="s">
        <v>2</v>
      </c>
      <c r="AD20" s="5">
        <v>1080</v>
      </c>
      <c r="AE20" s="4" t="s">
        <v>147</v>
      </c>
    </row>
    <row r="21" spans="1:31" ht="15" customHeight="1" thickBot="1" x14ac:dyDescent="0.3">
      <c r="A21" t="e">
        <f t="shared" si="18"/>
        <v>#DIV/0!</v>
      </c>
      <c r="B21" s="31" t="e">
        <f t="shared" si="3"/>
        <v>#DIV/0!</v>
      </c>
      <c r="C21" s="7" t="e">
        <f t="shared" si="4"/>
        <v>#DIV/0!</v>
      </c>
      <c r="D21" s="34" t="e">
        <f t="shared" si="5"/>
        <v>#DIV/0!</v>
      </c>
      <c r="E21" s="34" t="e">
        <f t="shared" si="0"/>
        <v>#DIV/0!</v>
      </c>
      <c r="F21" s="34">
        <f t="shared" si="6"/>
        <v>0</v>
      </c>
      <c r="G21" t="e">
        <f t="shared" si="7"/>
        <v>#DIV/0!</v>
      </c>
      <c r="H21" t="e">
        <f t="shared" si="8"/>
        <v>#DIV/0!</v>
      </c>
      <c r="I21" s="34">
        <f t="shared" si="9"/>
        <v>0</v>
      </c>
      <c r="J21" t="e">
        <f t="shared" si="1"/>
        <v>#DIV/0!</v>
      </c>
      <c r="K21" t="e">
        <f t="shared" si="10"/>
        <v>#DIV/0!</v>
      </c>
      <c r="L21" t="e">
        <f t="shared" si="11"/>
        <v>#DIV/0!</v>
      </c>
      <c r="M21" s="26" t="e">
        <f t="shared" si="2"/>
        <v>#DIV/0!</v>
      </c>
      <c r="N21" s="34" t="e">
        <f t="shared" si="12"/>
        <v>#DIV/0!</v>
      </c>
      <c r="O21" s="34" t="e">
        <f t="shared" si="13"/>
        <v>#DIV/0!</v>
      </c>
      <c r="P21" s="35" t="e">
        <f t="shared" si="14"/>
        <v>#DIV/0!</v>
      </c>
      <c r="Q21" s="35" t="e">
        <f t="shared" si="19"/>
        <v>#DIV/0!</v>
      </c>
      <c r="R21" s="44"/>
      <c r="S21" s="61">
        <v>0</v>
      </c>
      <c r="T21" s="34">
        <f t="shared" si="15"/>
        <v>0</v>
      </c>
      <c r="U21" s="64">
        <v>1000</v>
      </c>
      <c r="V21" s="67" t="e">
        <f t="shared" si="16"/>
        <v>#DIV/0!</v>
      </c>
      <c r="W21" s="26">
        <f t="shared" si="17"/>
        <v>0</v>
      </c>
      <c r="X21" s="70"/>
      <c r="Y21" s="70"/>
      <c r="Z21" s="41"/>
      <c r="AA21" s="41"/>
      <c r="AB21" t="s">
        <v>118</v>
      </c>
      <c r="AC21" t="s">
        <v>2</v>
      </c>
      <c r="AD21" s="5">
        <v>23100</v>
      </c>
      <c r="AE21" t="s">
        <v>148</v>
      </c>
    </row>
    <row r="22" spans="1:31" ht="15" customHeight="1" thickBot="1" x14ac:dyDescent="0.3">
      <c r="A22" t="e">
        <f t="shared" si="18"/>
        <v>#DIV/0!</v>
      </c>
      <c r="B22" s="31" t="e">
        <f t="shared" si="3"/>
        <v>#DIV/0!</v>
      </c>
      <c r="C22" s="7" t="e">
        <f t="shared" si="4"/>
        <v>#DIV/0!</v>
      </c>
      <c r="D22" s="34" t="e">
        <f t="shared" si="5"/>
        <v>#DIV/0!</v>
      </c>
      <c r="E22" s="34" t="e">
        <f t="shared" si="0"/>
        <v>#DIV/0!</v>
      </c>
      <c r="F22" s="34">
        <f t="shared" si="6"/>
        <v>0</v>
      </c>
      <c r="G22" t="e">
        <f t="shared" si="7"/>
        <v>#DIV/0!</v>
      </c>
      <c r="H22" t="e">
        <f t="shared" si="8"/>
        <v>#DIV/0!</v>
      </c>
      <c r="I22" s="34">
        <f t="shared" si="9"/>
        <v>0</v>
      </c>
      <c r="J22" t="e">
        <f t="shared" si="1"/>
        <v>#DIV/0!</v>
      </c>
      <c r="K22" t="e">
        <f t="shared" si="10"/>
        <v>#DIV/0!</v>
      </c>
      <c r="L22" t="e">
        <f t="shared" si="11"/>
        <v>#DIV/0!</v>
      </c>
      <c r="M22" s="26" t="e">
        <f t="shared" si="2"/>
        <v>#DIV/0!</v>
      </c>
      <c r="N22" s="34" t="e">
        <f t="shared" si="12"/>
        <v>#DIV/0!</v>
      </c>
      <c r="O22" s="34" t="e">
        <f t="shared" si="13"/>
        <v>#DIV/0!</v>
      </c>
      <c r="P22" s="35" t="e">
        <f t="shared" si="14"/>
        <v>#DIV/0!</v>
      </c>
      <c r="Q22" s="35" t="e">
        <f t="shared" si="19"/>
        <v>#DIV/0!</v>
      </c>
      <c r="R22" s="44"/>
      <c r="S22" s="61">
        <v>0</v>
      </c>
      <c r="T22" s="34">
        <f t="shared" si="15"/>
        <v>0</v>
      </c>
      <c r="U22" s="64">
        <v>1000</v>
      </c>
      <c r="V22" s="67" t="e">
        <f t="shared" si="16"/>
        <v>#DIV/0!</v>
      </c>
      <c r="W22" s="26">
        <f t="shared" si="17"/>
        <v>0</v>
      </c>
      <c r="X22" s="70"/>
      <c r="Y22" s="70"/>
      <c r="Z22" s="41"/>
      <c r="AA22" s="41"/>
      <c r="AB22" t="s">
        <v>122</v>
      </c>
      <c r="AC22" t="s">
        <v>2</v>
      </c>
      <c r="AD22" s="5">
        <v>1.22</v>
      </c>
      <c r="AE22" t="s">
        <v>150</v>
      </c>
    </row>
    <row r="23" spans="1:31" ht="15" customHeight="1" thickBot="1" x14ac:dyDescent="0.4">
      <c r="A23" t="e">
        <f t="shared" si="18"/>
        <v>#DIV/0!</v>
      </c>
      <c r="B23" s="31" t="e">
        <f t="shared" si="3"/>
        <v>#DIV/0!</v>
      </c>
      <c r="C23" s="7" t="e">
        <f t="shared" si="4"/>
        <v>#DIV/0!</v>
      </c>
      <c r="D23" s="34" t="e">
        <f t="shared" si="5"/>
        <v>#DIV/0!</v>
      </c>
      <c r="E23" s="34" t="e">
        <f t="shared" si="0"/>
        <v>#DIV/0!</v>
      </c>
      <c r="F23" s="34">
        <f t="shared" si="6"/>
        <v>0</v>
      </c>
      <c r="G23" t="e">
        <f t="shared" si="7"/>
        <v>#DIV/0!</v>
      </c>
      <c r="H23" t="e">
        <f t="shared" si="8"/>
        <v>#DIV/0!</v>
      </c>
      <c r="I23" s="34">
        <f t="shared" si="9"/>
        <v>0</v>
      </c>
      <c r="J23" t="e">
        <f t="shared" si="1"/>
        <v>#DIV/0!</v>
      </c>
      <c r="K23" t="e">
        <f t="shared" si="10"/>
        <v>#DIV/0!</v>
      </c>
      <c r="L23" t="e">
        <f t="shared" si="11"/>
        <v>#DIV/0!</v>
      </c>
      <c r="M23" s="26" t="e">
        <f t="shared" si="2"/>
        <v>#DIV/0!</v>
      </c>
      <c r="N23" s="34" t="e">
        <f t="shared" si="12"/>
        <v>#DIV/0!</v>
      </c>
      <c r="O23" s="34" t="e">
        <f t="shared" si="13"/>
        <v>#DIV/0!</v>
      </c>
      <c r="P23" s="35" t="e">
        <f t="shared" si="14"/>
        <v>#DIV/0!</v>
      </c>
      <c r="Q23" s="35" t="e">
        <f t="shared" si="19"/>
        <v>#DIV/0!</v>
      </c>
      <c r="R23" s="44"/>
      <c r="S23" s="61">
        <v>0</v>
      </c>
      <c r="T23" s="34">
        <f t="shared" si="15"/>
        <v>0</v>
      </c>
      <c r="U23" s="64">
        <v>1000</v>
      </c>
      <c r="V23" s="67" t="e">
        <f t="shared" si="16"/>
        <v>#DIV/0!</v>
      </c>
      <c r="W23" s="26">
        <f t="shared" si="17"/>
        <v>0</v>
      </c>
      <c r="X23" s="70"/>
      <c r="Y23" s="70"/>
      <c r="Z23" s="41"/>
      <c r="AA23" s="41"/>
      <c r="AB23" t="s">
        <v>129</v>
      </c>
      <c r="AC23" t="s">
        <v>2</v>
      </c>
      <c r="AD23" s="5">
        <v>0.5</v>
      </c>
      <c r="AE23" t="s">
        <v>149</v>
      </c>
    </row>
    <row r="24" spans="1:31" ht="15" customHeight="1" thickBot="1" x14ac:dyDescent="0.3">
      <c r="A24" t="e">
        <f t="shared" si="18"/>
        <v>#DIV/0!</v>
      </c>
      <c r="B24" s="31" t="e">
        <f t="shared" si="3"/>
        <v>#DIV/0!</v>
      </c>
      <c r="C24" s="7" t="e">
        <f t="shared" si="4"/>
        <v>#DIV/0!</v>
      </c>
      <c r="D24" s="34" t="e">
        <f t="shared" si="5"/>
        <v>#DIV/0!</v>
      </c>
      <c r="E24" s="34" t="e">
        <f t="shared" si="0"/>
        <v>#DIV/0!</v>
      </c>
      <c r="F24" s="34">
        <f t="shared" si="6"/>
        <v>0</v>
      </c>
      <c r="G24" t="e">
        <f t="shared" si="7"/>
        <v>#DIV/0!</v>
      </c>
      <c r="H24" t="e">
        <f t="shared" si="8"/>
        <v>#DIV/0!</v>
      </c>
      <c r="I24" s="34">
        <f t="shared" si="9"/>
        <v>0</v>
      </c>
      <c r="J24" t="e">
        <f t="shared" si="1"/>
        <v>#DIV/0!</v>
      </c>
      <c r="K24" t="e">
        <f t="shared" si="10"/>
        <v>#DIV/0!</v>
      </c>
      <c r="L24" t="e">
        <f t="shared" si="11"/>
        <v>#DIV/0!</v>
      </c>
      <c r="M24" s="26" t="e">
        <f t="shared" si="2"/>
        <v>#DIV/0!</v>
      </c>
      <c r="N24" s="34" t="e">
        <f t="shared" si="12"/>
        <v>#DIV/0!</v>
      </c>
      <c r="O24" s="34" t="e">
        <f t="shared" si="13"/>
        <v>#DIV/0!</v>
      </c>
      <c r="P24" s="35" t="e">
        <f t="shared" si="14"/>
        <v>#DIV/0!</v>
      </c>
      <c r="Q24" s="35" t="e">
        <f t="shared" si="19"/>
        <v>#DIV/0!</v>
      </c>
      <c r="R24" s="44"/>
      <c r="S24" s="61">
        <v>0</v>
      </c>
      <c r="T24" s="34">
        <f t="shared" si="15"/>
        <v>0</v>
      </c>
      <c r="U24" s="64">
        <v>1000</v>
      </c>
      <c r="V24" s="67" t="e">
        <f t="shared" si="16"/>
        <v>#DIV/0!</v>
      </c>
      <c r="W24" s="26">
        <f t="shared" si="17"/>
        <v>0</v>
      </c>
      <c r="X24" s="70"/>
      <c r="Y24" s="70"/>
      <c r="Z24" s="41"/>
      <c r="AA24" s="41"/>
      <c r="AB24" s="57" t="s">
        <v>193</v>
      </c>
      <c r="AC24" t="s">
        <v>2</v>
      </c>
      <c r="AD24" s="52">
        <v>55</v>
      </c>
      <c r="AE24" t="s">
        <v>194</v>
      </c>
    </row>
    <row r="25" spans="1:31" ht="15" customHeight="1" thickBot="1" x14ac:dyDescent="0.3">
      <c r="A25" t="e">
        <f t="shared" si="18"/>
        <v>#DIV/0!</v>
      </c>
      <c r="B25" s="31" t="e">
        <f t="shared" si="3"/>
        <v>#DIV/0!</v>
      </c>
      <c r="C25" s="7" t="e">
        <f t="shared" si="4"/>
        <v>#DIV/0!</v>
      </c>
      <c r="D25" s="34" t="e">
        <f t="shared" si="5"/>
        <v>#DIV/0!</v>
      </c>
      <c r="E25" s="34" t="e">
        <f t="shared" si="0"/>
        <v>#DIV/0!</v>
      </c>
      <c r="F25" s="34">
        <f t="shared" si="6"/>
        <v>0</v>
      </c>
      <c r="G25" t="e">
        <f t="shared" si="7"/>
        <v>#DIV/0!</v>
      </c>
      <c r="H25" t="e">
        <f t="shared" si="8"/>
        <v>#DIV/0!</v>
      </c>
      <c r="I25" s="34">
        <f t="shared" si="9"/>
        <v>0</v>
      </c>
      <c r="J25" t="e">
        <f t="shared" si="1"/>
        <v>#DIV/0!</v>
      </c>
      <c r="K25" t="e">
        <f t="shared" si="10"/>
        <v>#DIV/0!</v>
      </c>
      <c r="L25" t="e">
        <f t="shared" si="11"/>
        <v>#DIV/0!</v>
      </c>
      <c r="M25" s="26" t="e">
        <f t="shared" si="2"/>
        <v>#DIV/0!</v>
      </c>
      <c r="N25" s="34" t="e">
        <f t="shared" si="12"/>
        <v>#DIV/0!</v>
      </c>
      <c r="O25" s="34" t="e">
        <f t="shared" si="13"/>
        <v>#DIV/0!</v>
      </c>
      <c r="P25" s="35" t="e">
        <f t="shared" si="14"/>
        <v>#DIV/0!</v>
      </c>
      <c r="Q25" s="35" t="e">
        <f t="shared" si="19"/>
        <v>#DIV/0!</v>
      </c>
      <c r="R25" s="44"/>
      <c r="S25" s="61">
        <v>0</v>
      </c>
      <c r="T25" s="34">
        <f t="shared" si="15"/>
        <v>0</v>
      </c>
      <c r="U25" s="64">
        <v>1000</v>
      </c>
      <c r="V25" s="67" t="e">
        <f t="shared" si="16"/>
        <v>#DIV/0!</v>
      </c>
      <c r="W25" s="26">
        <f t="shared" si="17"/>
        <v>0</v>
      </c>
      <c r="X25" s="70"/>
      <c r="Y25" s="70"/>
      <c r="Z25" s="41"/>
      <c r="AA25" s="41"/>
      <c r="AB25" s="57" t="s">
        <v>226</v>
      </c>
      <c r="AC25" t="s">
        <v>2</v>
      </c>
      <c r="AD25" s="52">
        <v>72</v>
      </c>
    </row>
    <row r="26" spans="1:31" ht="15" customHeight="1" thickBot="1" x14ac:dyDescent="0.3">
      <c r="A26" t="e">
        <f t="shared" si="18"/>
        <v>#DIV/0!</v>
      </c>
      <c r="B26" s="31" t="e">
        <f t="shared" si="3"/>
        <v>#DIV/0!</v>
      </c>
      <c r="C26" s="7" t="e">
        <f t="shared" si="4"/>
        <v>#DIV/0!</v>
      </c>
      <c r="D26" s="34" t="e">
        <f t="shared" si="5"/>
        <v>#DIV/0!</v>
      </c>
      <c r="E26" s="34" t="e">
        <f t="shared" si="0"/>
        <v>#DIV/0!</v>
      </c>
      <c r="F26" s="34">
        <f t="shared" si="6"/>
        <v>0</v>
      </c>
      <c r="G26" t="e">
        <f t="shared" si="7"/>
        <v>#DIV/0!</v>
      </c>
      <c r="H26" t="e">
        <f t="shared" si="8"/>
        <v>#DIV/0!</v>
      </c>
      <c r="I26" s="34">
        <f t="shared" si="9"/>
        <v>0</v>
      </c>
      <c r="J26" t="e">
        <f t="shared" si="1"/>
        <v>#DIV/0!</v>
      </c>
      <c r="K26" t="e">
        <f t="shared" si="10"/>
        <v>#DIV/0!</v>
      </c>
      <c r="L26" t="e">
        <f t="shared" si="11"/>
        <v>#DIV/0!</v>
      </c>
      <c r="M26" s="26" t="e">
        <f t="shared" si="2"/>
        <v>#DIV/0!</v>
      </c>
      <c r="N26" s="34" t="e">
        <f t="shared" si="12"/>
        <v>#DIV/0!</v>
      </c>
      <c r="O26" s="34" t="e">
        <f t="shared" si="13"/>
        <v>#DIV/0!</v>
      </c>
      <c r="P26" s="35" t="e">
        <f t="shared" si="14"/>
        <v>#DIV/0!</v>
      </c>
      <c r="Q26" s="35" t="e">
        <f t="shared" si="19"/>
        <v>#DIV/0!</v>
      </c>
      <c r="R26" s="44"/>
      <c r="S26" s="61">
        <v>0</v>
      </c>
      <c r="T26" s="34">
        <f t="shared" si="15"/>
        <v>0</v>
      </c>
      <c r="U26" s="64">
        <v>1000</v>
      </c>
      <c r="V26" s="67" t="e">
        <f t="shared" si="16"/>
        <v>#DIV/0!</v>
      </c>
      <c r="W26" s="26">
        <f t="shared" si="17"/>
        <v>0</v>
      </c>
      <c r="X26" s="70"/>
      <c r="Y26" s="70"/>
      <c r="Z26" s="41"/>
      <c r="AA26" s="41"/>
      <c r="AB26" s="57" t="s">
        <v>193</v>
      </c>
      <c r="AC26" t="s">
        <v>2</v>
      </c>
      <c r="AD26" s="73">
        <f>AD24*AD25</f>
        <v>3960</v>
      </c>
      <c r="AE26" t="s">
        <v>195</v>
      </c>
    </row>
    <row r="27" spans="1:31" ht="15" customHeight="1" thickBot="1" x14ac:dyDescent="0.4">
      <c r="A27" t="e">
        <f t="shared" si="18"/>
        <v>#DIV/0!</v>
      </c>
      <c r="B27" s="31" t="e">
        <f t="shared" si="3"/>
        <v>#DIV/0!</v>
      </c>
      <c r="C27" s="7" t="e">
        <f t="shared" si="4"/>
        <v>#DIV/0!</v>
      </c>
      <c r="D27" s="34" t="e">
        <f t="shared" si="5"/>
        <v>#DIV/0!</v>
      </c>
      <c r="E27" s="34" t="e">
        <f t="shared" si="0"/>
        <v>#DIV/0!</v>
      </c>
      <c r="F27" s="34">
        <f t="shared" si="6"/>
        <v>0</v>
      </c>
      <c r="G27" t="e">
        <f t="shared" si="7"/>
        <v>#DIV/0!</v>
      </c>
      <c r="H27" t="e">
        <f t="shared" si="8"/>
        <v>#DIV/0!</v>
      </c>
      <c r="I27" s="34">
        <f t="shared" si="9"/>
        <v>0</v>
      </c>
      <c r="J27" t="e">
        <f t="shared" si="1"/>
        <v>#DIV/0!</v>
      </c>
      <c r="K27" t="e">
        <f t="shared" si="10"/>
        <v>#DIV/0!</v>
      </c>
      <c r="L27" t="e">
        <f t="shared" si="11"/>
        <v>#DIV/0!</v>
      </c>
      <c r="M27" s="26" t="e">
        <f t="shared" si="2"/>
        <v>#DIV/0!</v>
      </c>
      <c r="N27" s="34" t="e">
        <f t="shared" si="12"/>
        <v>#DIV/0!</v>
      </c>
      <c r="O27" s="34" t="e">
        <f t="shared" si="13"/>
        <v>#DIV/0!</v>
      </c>
      <c r="P27" s="35" t="e">
        <f t="shared" si="14"/>
        <v>#DIV/0!</v>
      </c>
      <c r="Q27" s="35" t="e">
        <f t="shared" si="19"/>
        <v>#DIV/0!</v>
      </c>
      <c r="R27" s="44"/>
      <c r="S27" s="61">
        <v>0</v>
      </c>
      <c r="T27" s="34">
        <f t="shared" si="15"/>
        <v>0</v>
      </c>
      <c r="U27" s="64">
        <v>1000</v>
      </c>
      <c r="V27" s="67" t="e">
        <f t="shared" si="16"/>
        <v>#DIV/0!</v>
      </c>
      <c r="W27" s="26">
        <f t="shared" si="17"/>
        <v>0</v>
      </c>
      <c r="X27" s="70"/>
      <c r="Y27" s="70"/>
      <c r="Z27" s="41"/>
      <c r="AA27" s="41"/>
      <c r="AB27" s="50" t="s">
        <v>212</v>
      </c>
      <c r="AC27" t="s">
        <v>2</v>
      </c>
      <c r="AD27" s="58">
        <v>0.9</v>
      </c>
      <c r="AE27" t="s">
        <v>211</v>
      </c>
    </row>
    <row r="28" spans="1:31" ht="15" customHeight="1" x14ac:dyDescent="0.25">
      <c r="A28" t="e">
        <f t="shared" si="18"/>
        <v>#DIV/0!</v>
      </c>
      <c r="B28" s="31" t="e">
        <f t="shared" si="3"/>
        <v>#DIV/0!</v>
      </c>
      <c r="C28" s="7" t="e">
        <f t="shared" si="4"/>
        <v>#DIV/0!</v>
      </c>
      <c r="D28" s="34" t="e">
        <f t="shared" si="5"/>
        <v>#DIV/0!</v>
      </c>
      <c r="E28" s="34" t="e">
        <f t="shared" si="0"/>
        <v>#DIV/0!</v>
      </c>
      <c r="F28" s="34">
        <f t="shared" si="6"/>
        <v>0</v>
      </c>
      <c r="G28" t="e">
        <f t="shared" si="7"/>
        <v>#DIV/0!</v>
      </c>
      <c r="H28" t="e">
        <f t="shared" si="8"/>
        <v>#DIV/0!</v>
      </c>
      <c r="I28" s="34">
        <f t="shared" si="9"/>
        <v>0</v>
      </c>
      <c r="J28" t="e">
        <f t="shared" si="1"/>
        <v>#DIV/0!</v>
      </c>
      <c r="K28" t="e">
        <f t="shared" si="10"/>
        <v>#DIV/0!</v>
      </c>
      <c r="L28" t="e">
        <f t="shared" si="11"/>
        <v>#DIV/0!</v>
      </c>
      <c r="M28" s="26" t="e">
        <f t="shared" si="2"/>
        <v>#DIV/0!</v>
      </c>
      <c r="N28" s="34" t="e">
        <f t="shared" si="12"/>
        <v>#DIV/0!</v>
      </c>
      <c r="O28" s="34" t="e">
        <f t="shared" si="13"/>
        <v>#DIV/0!</v>
      </c>
      <c r="P28" s="35" t="e">
        <f t="shared" si="14"/>
        <v>#DIV/0!</v>
      </c>
      <c r="Q28" s="35" t="e">
        <f t="shared" si="19"/>
        <v>#DIV/0!</v>
      </c>
      <c r="R28" s="44"/>
      <c r="S28" s="61">
        <v>0</v>
      </c>
      <c r="T28" s="34">
        <f t="shared" si="15"/>
        <v>0</v>
      </c>
      <c r="U28" s="64">
        <v>1000</v>
      </c>
      <c r="V28" s="67" t="e">
        <f t="shared" si="16"/>
        <v>#DIV/0!</v>
      </c>
      <c r="W28" s="26">
        <f t="shared" si="17"/>
        <v>0</v>
      </c>
      <c r="X28" s="70"/>
      <c r="Y28" s="70"/>
      <c r="Z28" s="41"/>
      <c r="AA28" s="41"/>
    </row>
    <row r="29" spans="1:31" ht="15" customHeight="1" x14ac:dyDescent="0.35">
      <c r="A29" t="e">
        <f t="shared" si="18"/>
        <v>#DIV/0!</v>
      </c>
      <c r="B29" s="31" t="e">
        <f t="shared" si="3"/>
        <v>#DIV/0!</v>
      </c>
      <c r="C29" s="7" t="e">
        <f t="shared" si="4"/>
        <v>#DIV/0!</v>
      </c>
      <c r="D29" s="34" t="e">
        <f t="shared" si="5"/>
        <v>#DIV/0!</v>
      </c>
      <c r="E29" s="34" t="e">
        <f t="shared" si="0"/>
        <v>#DIV/0!</v>
      </c>
      <c r="F29" s="34">
        <f t="shared" si="6"/>
        <v>0</v>
      </c>
      <c r="G29" t="e">
        <f t="shared" si="7"/>
        <v>#DIV/0!</v>
      </c>
      <c r="H29" t="e">
        <f t="shared" si="8"/>
        <v>#DIV/0!</v>
      </c>
      <c r="I29" s="34">
        <f t="shared" si="9"/>
        <v>0</v>
      </c>
      <c r="J29" t="e">
        <f t="shared" si="1"/>
        <v>#DIV/0!</v>
      </c>
      <c r="K29" t="e">
        <f t="shared" si="10"/>
        <v>#DIV/0!</v>
      </c>
      <c r="L29" t="e">
        <f t="shared" si="11"/>
        <v>#DIV/0!</v>
      </c>
      <c r="M29" s="26" t="e">
        <f t="shared" si="2"/>
        <v>#DIV/0!</v>
      </c>
      <c r="N29" s="34" t="e">
        <f t="shared" si="12"/>
        <v>#DIV/0!</v>
      </c>
      <c r="O29" s="34" t="e">
        <f t="shared" si="13"/>
        <v>#DIV/0!</v>
      </c>
      <c r="P29" s="35" t="e">
        <f t="shared" si="14"/>
        <v>#DIV/0!</v>
      </c>
      <c r="Q29" s="35" t="e">
        <f t="shared" si="19"/>
        <v>#DIV/0!</v>
      </c>
      <c r="R29" s="44"/>
      <c r="S29" s="61">
        <v>0</v>
      </c>
      <c r="T29" s="34">
        <f t="shared" si="15"/>
        <v>0</v>
      </c>
      <c r="U29" s="64">
        <v>1000</v>
      </c>
      <c r="V29" s="67" t="e">
        <f t="shared" si="16"/>
        <v>#DIV/0!</v>
      </c>
      <c r="W29" s="26">
        <f t="shared" si="17"/>
        <v>0</v>
      </c>
      <c r="X29" s="70"/>
      <c r="Y29" s="70"/>
      <c r="Z29" s="41"/>
      <c r="AA29" s="41"/>
      <c r="AB29" t="s">
        <v>157</v>
      </c>
      <c r="AC29" t="s">
        <v>2</v>
      </c>
      <c r="AD29">
        <f>LOOKUP(Z2+1,Lookup!A:A,Lookup!J:J)</f>
        <v>0</v>
      </c>
    </row>
    <row r="30" spans="1:31" ht="15" customHeight="1" x14ac:dyDescent="0.35">
      <c r="A30" t="e">
        <f t="shared" si="18"/>
        <v>#DIV/0!</v>
      </c>
      <c r="B30" s="31" t="e">
        <f t="shared" si="3"/>
        <v>#DIV/0!</v>
      </c>
      <c r="C30" s="7" t="e">
        <f t="shared" si="4"/>
        <v>#DIV/0!</v>
      </c>
      <c r="D30" s="34" t="e">
        <f t="shared" si="5"/>
        <v>#DIV/0!</v>
      </c>
      <c r="E30" s="34" t="e">
        <f t="shared" si="0"/>
        <v>#DIV/0!</v>
      </c>
      <c r="F30" s="34">
        <f t="shared" si="6"/>
        <v>0</v>
      </c>
      <c r="G30" t="e">
        <f t="shared" si="7"/>
        <v>#DIV/0!</v>
      </c>
      <c r="H30" t="e">
        <f t="shared" si="8"/>
        <v>#DIV/0!</v>
      </c>
      <c r="I30" s="34">
        <f t="shared" si="9"/>
        <v>0</v>
      </c>
      <c r="J30" t="e">
        <f t="shared" si="1"/>
        <v>#DIV/0!</v>
      </c>
      <c r="K30" t="e">
        <f t="shared" si="10"/>
        <v>#DIV/0!</v>
      </c>
      <c r="L30" t="e">
        <f t="shared" si="11"/>
        <v>#DIV/0!</v>
      </c>
      <c r="M30" s="26" t="e">
        <f t="shared" si="2"/>
        <v>#DIV/0!</v>
      </c>
      <c r="N30" s="34" t="e">
        <f t="shared" si="12"/>
        <v>#DIV/0!</v>
      </c>
      <c r="O30" s="34" t="e">
        <f t="shared" si="13"/>
        <v>#DIV/0!</v>
      </c>
      <c r="P30" s="35" t="e">
        <f t="shared" si="14"/>
        <v>#DIV/0!</v>
      </c>
      <c r="Q30" s="35" t="e">
        <f t="shared" si="19"/>
        <v>#DIV/0!</v>
      </c>
      <c r="R30" s="44"/>
      <c r="S30" s="61">
        <v>0</v>
      </c>
      <c r="T30" s="34">
        <f t="shared" si="15"/>
        <v>0</v>
      </c>
      <c r="U30" s="64">
        <v>1000</v>
      </c>
      <c r="V30" s="67" t="e">
        <f t="shared" si="16"/>
        <v>#DIV/0!</v>
      </c>
      <c r="W30" s="26">
        <f t="shared" si="17"/>
        <v>0</v>
      </c>
      <c r="X30" s="70"/>
      <c r="Y30" s="70"/>
      <c r="AB30" t="s">
        <v>158</v>
      </c>
      <c r="AC30" t="s">
        <v>2</v>
      </c>
      <c r="AD30">
        <f>LOOKUP(Z2+1,Lookup!A:A,Lookup!F:F)</f>
        <v>0</v>
      </c>
    </row>
    <row r="31" spans="1:31" ht="15" customHeight="1" x14ac:dyDescent="0.35">
      <c r="A31" t="e">
        <f t="shared" si="18"/>
        <v>#DIV/0!</v>
      </c>
      <c r="B31" s="31" t="e">
        <f t="shared" si="3"/>
        <v>#DIV/0!</v>
      </c>
      <c r="C31" s="7" t="e">
        <f t="shared" si="4"/>
        <v>#DIV/0!</v>
      </c>
      <c r="D31" s="34" t="e">
        <f t="shared" si="5"/>
        <v>#DIV/0!</v>
      </c>
      <c r="E31" s="34" t="e">
        <f t="shared" si="0"/>
        <v>#DIV/0!</v>
      </c>
      <c r="F31" s="34">
        <f t="shared" si="6"/>
        <v>0</v>
      </c>
      <c r="G31" t="e">
        <f t="shared" si="7"/>
        <v>#DIV/0!</v>
      </c>
      <c r="H31" t="e">
        <f t="shared" si="8"/>
        <v>#DIV/0!</v>
      </c>
      <c r="I31" s="34">
        <f t="shared" si="9"/>
        <v>0</v>
      </c>
      <c r="J31" t="e">
        <f t="shared" si="1"/>
        <v>#DIV/0!</v>
      </c>
      <c r="K31" t="e">
        <f t="shared" si="10"/>
        <v>#DIV/0!</v>
      </c>
      <c r="L31" t="e">
        <f t="shared" si="11"/>
        <v>#DIV/0!</v>
      </c>
      <c r="M31" s="26" t="e">
        <f t="shared" si="2"/>
        <v>#DIV/0!</v>
      </c>
      <c r="N31" s="34" t="e">
        <f t="shared" si="12"/>
        <v>#DIV/0!</v>
      </c>
      <c r="O31" s="34" t="e">
        <f t="shared" si="13"/>
        <v>#DIV/0!</v>
      </c>
      <c r="P31" s="35" t="e">
        <f t="shared" si="14"/>
        <v>#DIV/0!</v>
      </c>
      <c r="Q31" s="35" t="e">
        <f t="shared" si="19"/>
        <v>#DIV/0!</v>
      </c>
      <c r="R31" s="44"/>
      <c r="S31" s="61">
        <v>0</v>
      </c>
      <c r="T31" s="34">
        <f t="shared" si="15"/>
        <v>0</v>
      </c>
      <c r="U31" s="64">
        <v>1000</v>
      </c>
      <c r="V31" s="67" t="e">
        <f t="shared" si="16"/>
        <v>#DIV/0!</v>
      </c>
      <c r="W31" s="26">
        <f t="shared" si="17"/>
        <v>0</v>
      </c>
      <c r="X31" s="70"/>
      <c r="Y31" s="70"/>
      <c r="AB31" t="s">
        <v>159</v>
      </c>
      <c r="AC31" t="s">
        <v>2</v>
      </c>
      <c r="AD31">
        <f>IF(Z2+1=Lookup!E208,(AD15+1-AD16),(AD29-AD30))</f>
        <v>0</v>
      </c>
    </row>
    <row r="32" spans="1:31" ht="15" customHeight="1" x14ac:dyDescent="0.25">
      <c r="A32" t="e">
        <f t="shared" si="18"/>
        <v>#DIV/0!</v>
      </c>
      <c r="B32" s="31" t="e">
        <f t="shared" si="3"/>
        <v>#DIV/0!</v>
      </c>
      <c r="C32" s="7" t="e">
        <f t="shared" si="4"/>
        <v>#DIV/0!</v>
      </c>
      <c r="D32" s="34" t="e">
        <f t="shared" si="5"/>
        <v>#DIV/0!</v>
      </c>
      <c r="E32" s="34" t="e">
        <f t="shared" si="0"/>
        <v>#DIV/0!</v>
      </c>
      <c r="F32" s="34">
        <f t="shared" si="6"/>
        <v>0</v>
      </c>
      <c r="G32" t="e">
        <f t="shared" si="7"/>
        <v>#DIV/0!</v>
      </c>
      <c r="H32" t="e">
        <f t="shared" si="8"/>
        <v>#DIV/0!</v>
      </c>
      <c r="I32" s="34">
        <f t="shared" si="9"/>
        <v>0</v>
      </c>
      <c r="J32" t="e">
        <f t="shared" si="1"/>
        <v>#DIV/0!</v>
      </c>
      <c r="K32" t="e">
        <f t="shared" si="10"/>
        <v>#DIV/0!</v>
      </c>
      <c r="L32" t="e">
        <f t="shared" si="11"/>
        <v>#DIV/0!</v>
      </c>
      <c r="M32" s="26" t="e">
        <f t="shared" si="2"/>
        <v>#DIV/0!</v>
      </c>
      <c r="N32" s="34" t="e">
        <f t="shared" si="12"/>
        <v>#DIV/0!</v>
      </c>
      <c r="O32" s="34" t="e">
        <f t="shared" si="13"/>
        <v>#DIV/0!</v>
      </c>
      <c r="P32" s="35" t="e">
        <f t="shared" si="14"/>
        <v>#DIV/0!</v>
      </c>
      <c r="Q32" s="35" t="e">
        <f t="shared" si="19"/>
        <v>#DIV/0!</v>
      </c>
      <c r="R32" s="44"/>
      <c r="S32" s="61">
        <v>0</v>
      </c>
      <c r="T32" s="34">
        <f t="shared" si="15"/>
        <v>0</v>
      </c>
      <c r="U32" s="64">
        <v>1000</v>
      </c>
      <c r="V32" s="67" t="e">
        <f t="shared" si="16"/>
        <v>#DIV/0!</v>
      </c>
      <c r="W32" s="26">
        <f t="shared" si="17"/>
        <v>0</v>
      </c>
      <c r="X32" s="70"/>
      <c r="Y32" s="70"/>
    </row>
    <row r="33" spans="1:25" ht="15" customHeight="1" x14ac:dyDescent="0.25">
      <c r="A33" t="e">
        <f t="shared" si="18"/>
        <v>#DIV/0!</v>
      </c>
      <c r="B33" s="31" t="e">
        <f t="shared" si="3"/>
        <v>#DIV/0!</v>
      </c>
      <c r="C33" s="7" t="e">
        <f t="shared" si="4"/>
        <v>#DIV/0!</v>
      </c>
      <c r="D33" s="34" t="e">
        <f t="shared" si="5"/>
        <v>#DIV/0!</v>
      </c>
      <c r="E33" s="34" t="e">
        <f t="shared" si="0"/>
        <v>#DIV/0!</v>
      </c>
      <c r="F33" s="34">
        <f t="shared" si="6"/>
        <v>0</v>
      </c>
      <c r="G33" t="e">
        <f t="shared" si="7"/>
        <v>#DIV/0!</v>
      </c>
      <c r="H33" t="e">
        <f t="shared" si="8"/>
        <v>#DIV/0!</v>
      </c>
      <c r="I33" s="34">
        <f t="shared" si="9"/>
        <v>0</v>
      </c>
      <c r="J33" t="e">
        <f t="shared" si="1"/>
        <v>#DIV/0!</v>
      </c>
      <c r="K33" t="e">
        <f t="shared" si="10"/>
        <v>#DIV/0!</v>
      </c>
      <c r="L33" t="e">
        <f t="shared" si="11"/>
        <v>#DIV/0!</v>
      </c>
      <c r="M33" s="26" t="e">
        <f t="shared" si="2"/>
        <v>#DIV/0!</v>
      </c>
      <c r="N33" s="34" t="e">
        <f t="shared" si="12"/>
        <v>#DIV/0!</v>
      </c>
      <c r="O33" s="34" t="e">
        <f t="shared" si="13"/>
        <v>#DIV/0!</v>
      </c>
      <c r="P33" s="35" t="e">
        <f t="shared" si="14"/>
        <v>#DIV/0!</v>
      </c>
      <c r="Q33" s="35" t="e">
        <f t="shared" si="19"/>
        <v>#DIV/0!</v>
      </c>
      <c r="R33" s="44"/>
      <c r="S33" s="61">
        <v>0</v>
      </c>
      <c r="T33" s="34">
        <f t="shared" si="15"/>
        <v>0</v>
      </c>
      <c r="U33" s="64">
        <v>1000</v>
      </c>
      <c r="V33" s="67" t="e">
        <f t="shared" si="16"/>
        <v>#DIV/0!</v>
      </c>
      <c r="W33" s="26">
        <f t="shared" si="17"/>
        <v>0</v>
      </c>
      <c r="X33" s="70"/>
      <c r="Y33" s="70"/>
    </row>
    <row r="34" spans="1:25" ht="15" customHeight="1" x14ac:dyDescent="0.25">
      <c r="A34" t="e">
        <f t="shared" si="18"/>
        <v>#DIV/0!</v>
      </c>
      <c r="B34" s="31" t="e">
        <f t="shared" si="3"/>
        <v>#DIV/0!</v>
      </c>
      <c r="C34" s="7" t="e">
        <f t="shared" si="4"/>
        <v>#DIV/0!</v>
      </c>
      <c r="D34" s="34" t="e">
        <f t="shared" si="5"/>
        <v>#DIV/0!</v>
      </c>
      <c r="E34" s="34" t="e">
        <f t="shared" si="0"/>
        <v>#DIV/0!</v>
      </c>
      <c r="F34" s="34">
        <f t="shared" si="6"/>
        <v>0</v>
      </c>
      <c r="G34" t="e">
        <f t="shared" si="7"/>
        <v>#DIV/0!</v>
      </c>
      <c r="H34" t="e">
        <f t="shared" si="8"/>
        <v>#DIV/0!</v>
      </c>
      <c r="I34" s="34">
        <f t="shared" si="9"/>
        <v>0</v>
      </c>
      <c r="J34" t="e">
        <f t="shared" si="1"/>
        <v>#DIV/0!</v>
      </c>
      <c r="K34" t="e">
        <f t="shared" si="10"/>
        <v>#DIV/0!</v>
      </c>
      <c r="L34" t="e">
        <f t="shared" si="11"/>
        <v>#DIV/0!</v>
      </c>
      <c r="M34" s="26" t="e">
        <f t="shared" si="2"/>
        <v>#DIV/0!</v>
      </c>
      <c r="N34" s="34" t="e">
        <f t="shared" si="12"/>
        <v>#DIV/0!</v>
      </c>
      <c r="O34" s="34" t="e">
        <f t="shared" si="13"/>
        <v>#DIV/0!</v>
      </c>
      <c r="P34" s="35" t="e">
        <f t="shared" si="14"/>
        <v>#DIV/0!</v>
      </c>
      <c r="Q34" s="35" t="e">
        <f t="shared" si="19"/>
        <v>#DIV/0!</v>
      </c>
      <c r="R34" s="44"/>
      <c r="S34" s="61">
        <v>0</v>
      </c>
      <c r="T34" s="34">
        <f t="shared" si="15"/>
        <v>0</v>
      </c>
      <c r="U34" s="64">
        <v>1000</v>
      </c>
      <c r="V34" s="67" t="e">
        <f t="shared" si="16"/>
        <v>#DIV/0!</v>
      </c>
      <c r="W34" s="26">
        <f t="shared" si="17"/>
        <v>0</v>
      </c>
      <c r="X34" s="70"/>
      <c r="Y34" s="70"/>
    </row>
    <row r="35" spans="1:25" ht="15" customHeight="1" thickBot="1" x14ac:dyDescent="0.3">
      <c r="A35" t="e">
        <f t="shared" si="18"/>
        <v>#DIV/0!</v>
      </c>
      <c r="B35" s="31" t="e">
        <f t="shared" si="3"/>
        <v>#DIV/0!</v>
      </c>
      <c r="C35" s="7" t="e">
        <f t="shared" si="4"/>
        <v>#DIV/0!</v>
      </c>
      <c r="D35" s="34" t="e">
        <f t="shared" si="5"/>
        <v>#DIV/0!</v>
      </c>
      <c r="E35" s="34" t="e">
        <f t="shared" si="0"/>
        <v>#DIV/0!</v>
      </c>
      <c r="F35" s="34">
        <f t="shared" si="6"/>
        <v>0</v>
      </c>
      <c r="G35" t="e">
        <f t="shared" si="7"/>
        <v>#DIV/0!</v>
      </c>
      <c r="H35" t="e">
        <f t="shared" si="8"/>
        <v>#DIV/0!</v>
      </c>
      <c r="I35" s="34">
        <f t="shared" si="9"/>
        <v>0</v>
      </c>
      <c r="J35" t="e">
        <f t="shared" si="1"/>
        <v>#DIV/0!</v>
      </c>
      <c r="K35" t="e">
        <f t="shared" si="10"/>
        <v>#DIV/0!</v>
      </c>
      <c r="L35" t="e">
        <f t="shared" si="11"/>
        <v>#DIV/0!</v>
      </c>
      <c r="M35" s="26" t="e">
        <f t="shared" si="2"/>
        <v>#DIV/0!</v>
      </c>
      <c r="N35" s="34" t="e">
        <f t="shared" si="12"/>
        <v>#DIV/0!</v>
      </c>
      <c r="O35" s="34" t="e">
        <f t="shared" si="13"/>
        <v>#DIV/0!</v>
      </c>
      <c r="P35" s="35" t="e">
        <f t="shared" si="14"/>
        <v>#DIV/0!</v>
      </c>
      <c r="Q35" s="35" t="e">
        <f t="shared" si="19"/>
        <v>#DIV/0!</v>
      </c>
      <c r="R35" s="44"/>
      <c r="S35" s="62">
        <v>0</v>
      </c>
      <c r="T35" s="34">
        <f t="shared" si="15"/>
        <v>0</v>
      </c>
      <c r="U35" s="65">
        <v>100</v>
      </c>
      <c r="V35" s="67" t="e">
        <f t="shared" si="16"/>
        <v>#DIV/0!</v>
      </c>
      <c r="W35" s="26">
        <f t="shared" si="17"/>
        <v>0</v>
      </c>
      <c r="X35" s="71"/>
      <c r="Y35" s="71"/>
    </row>
    <row r="36" spans="1:25" ht="15" customHeight="1" thickBot="1" x14ac:dyDescent="0.3">
      <c r="A36" s="74"/>
      <c r="B36" s="75">
        <v>17</v>
      </c>
      <c r="C36" s="74" t="s">
        <v>227</v>
      </c>
      <c r="D36" s="43"/>
      <c r="E36" s="43"/>
      <c r="F36" s="43"/>
      <c r="G36" s="59"/>
      <c r="H36" s="59"/>
      <c r="I36" s="59">
        <f t="shared" si="9"/>
        <v>0</v>
      </c>
      <c r="J36" s="59"/>
      <c r="K36" s="59"/>
      <c r="L36" s="59"/>
      <c r="M36" s="59"/>
      <c r="N36" s="43"/>
      <c r="O36" s="43"/>
      <c r="P36" s="44"/>
      <c r="Q36" s="44"/>
      <c r="R36" s="44"/>
      <c r="S36" s="29"/>
      <c r="T36" s="34"/>
      <c r="U36" s="7"/>
    </row>
    <row r="37" spans="1:25" ht="15" customHeight="1" x14ac:dyDescent="0.25">
      <c r="B37" s="7"/>
      <c r="C37" s="33" t="s">
        <v>106</v>
      </c>
      <c r="D37" s="34" t="s">
        <v>189</v>
      </c>
      <c r="E37" s="33" t="s">
        <v>190</v>
      </c>
      <c r="N37" s="34"/>
      <c r="O37" s="34"/>
      <c r="P37" s="53" t="s">
        <v>192</v>
      </c>
      <c r="Q37" s="54" t="e">
        <f>AD26*Q35</f>
        <v>#DIV/0!</v>
      </c>
      <c r="R37" s="35"/>
      <c r="S37" s="29"/>
      <c r="T37" s="34"/>
      <c r="U37" s="7"/>
      <c r="V37" s="68" t="s">
        <v>214</v>
      </c>
      <c r="W37" s="72">
        <f>SUM(W2:W35)</f>
        <v>0</v>
      </c>
    </row>
    <row r="38" spans="1:25" ht="15" customHeight="1" x14ac:dyDescent="0.25">
      <c r="A38" t="s">
        <v>163</v>
      </c>
      <c r="B38" s="7"/>
      <c r="C38" s="34"/>
      <c r="D38" s="34"/>
      <c r="E38" s="34"/>
      <c r="N38" s="34"/>
      <c r="O38" s="34"/>
      <c r="P38" s="35"/>
      <c r="Q38" s="35"/>
      <c r="R38" s="35"/>
      <c r="S38" s="29"/>
      <c r="T38" s="34"/>
      <c r="U38" s="7"/>
    </row>
    <row r="39" spans="1:25" ht="15" customHeight="1" x14ac:dyDescent="0.25">
      <c r="A39" t="s">
        <v>151</v>
      </c>
      <c r="B39" s="7">
        <v>17.25</v>
      </c>
      <c r="C39" s="34" t="e">
        <f>90-(90-$AD$14)*SIN((180*(B39-$AD$15))/$AD$17*3.1416/180)-30</f>
        <v>#DIV/0!</v>
      </c>
      <c r="D39" s="34" t="e">
        <f>$AD$20*((COS(C39*3.1416/180))^0.3)</f>
        <v>#DIV/0!</v>
      </c>
      <c r="E39" s="34" t="e">
        <f>D39*0.5*0.66</f>
        <v>#DIV/0!</v>
      </c>
      <c r="N39" s="34"/>
      <c r="O39" s="34"/>
      <c r="P39" s="35"/>
      <c r="Q39" s="35"/>
      <c r="R39" s="35"/>
      <c r="S39" s="29"/>
      <c r="T39" s="34"/>
      <c r="U39" s="7"/>
    </row>
    <row r="40" spans="1:25" ht="15" customHeight="1" x14ac:dyDescent="0.25">
      <c r="A40" t="s">
        <v>152</v>
      </c>
      <c r="B40" s="7">
        <v>17.75</v>
      </c>
      <c r="C40" s="34" t="e">
        <f>90-(90-$AD$14)*SIN((180*(B40-$AD$15))/$AD$17*3.1416/180)-30</f>
        <v>#DIV/0!</v>
      </c>
      <c r="D40" s="34" t="e">
        <f>$AD$20*((COS(C40*3.1416/180))^0.3)</f>
        <v>#DIV/0!</v>
      </c>
      <c r="E40" s="34" t="e">
        <f>D40*0.5*0.66</f>
        <v>#DIV/0!</v>
      </c>
      <c r="N40" s="34"/>
      <c r="O40" s="34"/>
      <c r="P40" s="35"/>
      <c r="Q40" s="35"/>
      <c r="R40" s="35"/>
      <c r="S40" s="29"/>
      <c r="T40" s="34"/>
      <c r="U40" s="7"/>
    </row>
    <row r="41" spans="1:25" ht="15" customHeight="1" x14ac:dyDescent="0.25">
      <c r="A41" t="s">
        <v>153</v>
      </c>
      <c r="B41" s="7">
        <v>18.25</v>
      </c>
      <c r="C41" s="34" t="e">
        <f>90-(90-$AD$14)*SIN((180*(B41-$AD$15))/$AD$17*3.1416/180)-30</f>
        <v>#DIV/0!</v>
      </c>
      <c r="D41" s="34" t="e">
        <f>$AD$20*((COS(C41*3.1416/180))^0.3)</f>
        <v>#DIV/0!</v>
      </c>
      <c r="E41" s="34" t="e">
        <f t="shared" ref="E41:E50" si="20">D41*0.5*0.66</f>
        <v>#DIV/0!</v>
      </c>
      <c r="M41" s="57"/>
      <c r="N41" s="34"/>
      <c r="O41" s="34"/>
      <c r="P41" s="35"/>
      <c r="Q41" s="35"/>
      <c r="R41" s="35"/>
      <c r="S41" s="29"/>
      <c r="T41" s="34"/>
      <c r="U41" s="7"/>
    </row>
    <row r="42" spans="1:25" ht="15" customHeight="1" x14ac:dyDescent="0.25">
      <c r="A42" t="s">
        <v>154</v>
      </c>
      <c r="B42" s="7">
        <v>18.75</v>
      </c>
      <c r="C42" s="34" t="e">
        <f>90-(90-$AD$14)*SIN((180*(B42-$AD$15))/$AD$17*3.1416/180)-30</f>
        <v>#DIV/0!</v>
      </c>
      <c r="D42" s="34" t="e">
        <f>$AD$20*((COS(C42*3.1416/180))^0.3)</f>
        <v>#DIV/0!</v>
      </c>
      <c r="E42" s="34" t="e">
        <f t="shared" si="20"/>
        <v>#DIV/0!</v>
      </c>
      <c r="M42" s="57" t="s">
        <v>219</v>
      </c>
      <c r="N42" s="35" t="e">
        <f>((E5-F5-G5-H5-I5)*L5*0.66)/(AD26)</f>
        <v>#DIV/0!</v>
      </c>
      <c r="O42" s="34"/>
      <c r="P42" s="35"/>
      <c r="Q42" s="35"/>
      <c r="R42" s="35"/>
      <c r="S42" s="29"/>
      <c r="T42" s="34"/>
      <c r="U42" s="7"/>
    </row>
    <row r="43" spans="1:25" ht="15" customHeight="1" x14ac:dyDescent="0.25">
      <c r="A43" t="s">
        <v>155</v>
      </c>
      <c r="B43" s="7">
        <v>19.25</v>
      </c>
      <c r="C43" s="34" t="e">
        <f>90-(90-$AD$14)*SIN((180*(B43-$AD$15))/$AD$17*3.1416/180)-30</f>
        <v>#DIV/0!</v>
      </c>
      <c r="D43" s="34" t="e">
        <f>$AD$20*((COS(C43*3.1416/180))^0.3)</f>
        <v>#DIV/0!</v>
      </c>
      <c r="E43" s="34" t="e">
        <f t="shared" si="20"/>
        <v>#DIV/0!</v>
      </c>
      <c r="N43" s="34"/>
      <c r="O43" s="34"/>
      <c r="P43" s="35"/>
      <c r="Q43" s="35"/>
      <c r="R43" s="35"/>
      <c r="S43" s="29"/>
      <c r="T43" s="34"/>
      <c r="U43" s="7"/>
    </row>
    <row r="44" spans="1:25" ht="15" customHeight="1" x14ac:dyDescent="0.25">
      <c r="A44" t="s">
        <v>156</v>
      </c>
      <c r="B44" s="7"/>
      <c r="C44" s="34"/>
      <c r="D44" s="34"/>
      <c r="E44" s="34"/>
      <c r="N44" s="34"/>
      <c r="O44" s="34"/>
      <c r="P44" s="35"/>
      <c r="Q44" s="35"/>
      <c r="R44" s="35"/>
      <c r="S44" s="29"/>
      <c r="T44" s="34"/>
      <c r="U44" s="7"/>
    </row>
    <row r="45" spans="1:25" ht="15" customHeight="1" x14ac:dyDescent="0.25">
      <c r="A45" t="s">
        <v>153</v>
      </c>
      <c r="B45" s="7">
        <v>6.25</v>
      </c>
      <c r="C45" s="34" t="e">
        <f t="shared" ref="C45:C50" si="21">90-(90-$AD$14)*SIN((180*(B45-$AD$15))/$AD$17*3.1416/180)-30</f>
        <v>#DIV/0!</v>
      </c>
      <c r="D45" s="34" t="e">
        <f t="shared" ref="D45:D50" si="22">$AD$20*((COS(C45*3.1416/180))^0.3)</f>
        <v>#DIV/0!</v>
      </c>
      <c r="E45" s="34" t="e">
        <f t="shared" si="20"/>
        <v>#DIV/0!</v>
      </c>
      <c r="N45" s="34"/>
      <c r="Q45" s="7"/>
      <c r="R45" s="7"/>
      <c r="S45" s="29"/>
      <c r="T45" s="34"/>
      <c r="U45" s="7"/>
    </row>
    <row r="46" spans="1:25" ht="15" customHeight="1" x14ac:dyDescent="0.25">
      <c r="A46" t="s">
        <v>154</v>
      </c>
      <c r="B46" s="7">
        <v>6.75</v>
      </c>
      <c r="C46" s="34" t="e">
        <f t="shared" si="21"/>
        <v>#DIV/0!</v>
      </c>
      <c r="D46" s="34" t="e">
        <f t="shared" si="22"/>
        <v>#DIV/0!</v>
      </c>
      <c r="E46" s="34" t="e">
        <f t="shared" si="20"/>
        <v>#DIV/0!</v>
      </c>
      <c r="N46" s="34"/>
      <c r="O46" s="34"/>
      <c r="P46" s="7"/>
      <c r="Q46" s="7"/>
      <c r="R46" s="7"/>
      <c r="S46" s="29"/>
      <c r="T46" s="34"/>
      <c r="U46" s="7"/>
    </row>
    <row r="47" spans="1:25" ht="15" customHeight="1" x14ac:dyDescent="0.25">
      <c r="A47" t="s">
        <v>155</v>
      </c>
      <c r="B47" s="7">
        <v>7.25</v>
      </c>
      <c r="C47" s="34" t="e">
        <f t="shared" si="21"/>
        <v>#DIV/0!</v>
      </c>
      <c r="D47" s="34" t="e">
        <f t="shared" si="22"/>
        <v>#DIV/0!</v>
      </c>
      <c r="E47" s="34" t="e">
        <f t="shared" si="20"/>
        <v>#DIV/0!</v>
      </c>
      <c r="N47" s="34"/>
      <c r="O47" s="34"/>
      <c r="P47" s="7"/>
      <c r="Q47" s="7"/>
      <c r="R47" s="7"/>
      <c r="S47" s="29"/>
      <c r="T47" s="34"/>
      <c r="U47" s="7"/>
    </row>
    <row r="48" spans="1:25" ht="15" customHeight="1" x14ac:dyDescent="0.25">
      <c r="A48" t="s">
        <v>160</v>
      </c>
      <c r="B48" s="7">
        <v>7.75</v>
      </c>
      <c r="C48" s="34" t="e">
        <f t="shared" si="21"/>
        <v>#DIV/0!</v>
      </c>
      <c r="D48" s="34" t="e">
        <f t="shared" si="22"/>
        <v>#DIV/0!</v>
      </c>
      <c r="E48" s="34" t="e">
        <f t="shared" si="20"/>
        <v>#DIV/0!</v>
      </c>
    </row>
    <row r="49" spans="1:8" customFormat="1" ht="15" customHeight="1" x14ac:dyDescent="0.25">
      <c r="A49" t="s">
        <v>161</v>
      </c>
      <c r="B49" s="7">
        <v>8.25</v>
      </c>
      <c r="C49" s="34" t="e">
        <f t="shared" si="21"/>
        <v>#DIV/0!</v>
      </c>
      <c r="D49" s="34" t="e">
        <f t="shared" si="22"/>
        <v>#DIV/0!</v>
      </c>
      <c r="E49" s="34" t="e">
        <f t="shared" si="20"/>
        <v>#DIV/0!</v>
      </c>
    </row>
    <row r="50" spans="1:8" customFormat="1" ht="15" customHeight="1" x14ac:dyDescent="0.25">
      <c r="A50" t="s">
        <v>162</v>
      </c>
      <c r="B50" s="7">
        <v>8.75</v>
      </c>
      <c r="C50" s="34" t="e">
        <f t="shared" si="21"/>
        <v>#DIV/0!</v>
      </c>
      <c r="D50" s="34" t="e">
        <f t="shared" si="22"/>
        <v>#DIV/0!</v>
      </c>
      <c r="E50" s="34" t="e">
        <f t="shared" si="20"/>
        <v>#DIV/0!</v>
      </c>
    </row>
    <row r="51" spans="1:8" customFormat="1" ht="15" customHeight="1" x14ac:dyDescent="0.25">
      <c r="B51" s="7"/>
      <c r="C51" s="34"/>
      <c r="D51" s="55" t="s">
        <v>191</v>
      </c>
      <c r="E51" s="56" t="e">
        <f>SUM(E39:E50)</f>
        <v>#DIV/0!</v>
      </c>
      <c r="F51" s="56" t="e">
        <f>E51*0.7</f>
        <v>#DIV/0!</v>
      </c>
      <c r="G51" s="56" t="e">
        <f>E51*0.5</f>
        <v>#DIV/0!</v>
      </c>
      <c r="H51" s="56" t="e">
        <f>E51*0.25</f>
        <v>#DIV/0!</v>
      </c>
    </row>
    <row r="52" spans="1:8" customFormat="1" ht="15" customHeight="1" x14ac:dyDescent="0.25">
      <c r="E52" s="7" t="s">
        <v>215</v>
      </c>
      <c r="F52" s="7" t="s">
        <v>216</v>
      </c>
      <c r="G52" s="7" t="s">
        <v>217</v>
      </c>
      <c r="H52" s="7" t="s">
        <v>218</v>
      </c>
    </row>
    <row r="53" spans="1:8" customFormat="1" ht="15" customHeight="1" x14ac:dyDescent="0.25"/>
    <row r="54" spans="1:8" customFormat="1" ht="15" customHeight="1" x14ac:dyDescent="0.25"/>
    <row r="55" spans="1:8" customFormat="1" ht="15" customHeight="1" x14ac:dyDescent="0.25"/>
    <row r="56" spans="1:8" customFormat="1" ht="15" customHeight="1" x14ac:dyDescent="0.25"/>
    <row r="57" spans="1:8" customFormat="1" ht="15" customHeight="1" x14ac:dyDescent="0.25"/>
    <row r="58" spans="1:8" customFormat="1" ht="15" customHeight="1" x14ac:dyDescent="0.25"/>
    <row r="59" spans="1:8" customFormat="1" ht="15" customHeight="1" x14ac:dyDescent="0.25"/>
    <row r="60" spans="1:8" customFormat="1" ht="15" customHeight="1" x14ac:dyDescent="0.25"/>
    <row r="61" spans="1:8" customFormat="1" ht="15" customHeight="1" x14ac:dyDescent="0.25"/>
    <row r="62" spans="1:8" customFormat="1" ht="15" customHeight="1" x14ac:dyDescent="0.25"/>
    <row r="63" spans="1:8" customFormat="1" ht="15" customHeight="1" x14ac:dyDescent="0.25"/>
    <row r="64" spans="1:8" customFormat="1" ht="15" customHeight="1" x14ac:dyDescent="0.25"/>
    <row r="65" customFormat="1" ht="15" customHeight="1" x14ac:dyDescent="0.25"/>
  </sheetData>
  <conditionalFormatting sqref="E51:H51">
    <cfRule type="cellIs" dxfId="3" priority="1" operator="lessThan">
      <formula>$Q$37</formula>
    </cfRule>
    <cfRule type="cellIs" dxfId="2" priority="2" operator="greaterThan">
      <formula>$Q$37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9"/>
  <sheetViews>
    <sheetView topLeftCell="W13" zoomScale="69" zoomScaleNormal="69" workbookViewId="0">
      <selection activeCell="AI25" sqref="AI25"/>
    </sheetView>
  </sheetViews>
  <sheetFormatPr defaultRowHeight="15" x14ac:dyDescent="0.25"/>
  <cols>
    <col min="5" max="5" width="11.42578125" customWidth="1"/>
    <col min="6" max="6" width="10.5703125" customWidth="1"/>
    <col min="7" max="7" width="12.85546875" customWidth="1"/>
    <col min="8" max="8" width="10.28515625" customWidth="1"/>
    <col min="9" max="9" width="9.140625" customWidth="1"/>
    <col min="10" max="10" width="10" customWidth="1"/>
    <col min="11" max="11" width="9.7109375" customWidth="1"/>
    <col min="14" max="14" width="9.7109375" customWidth="1"/>
    <col min="15" max="15" width="9.5703125" bestFit="1" customWidth="1"/>
    <col min="17" max="17" width="10.5703125" customWidth="1"/>
    <col min="21" max="21" width="9.140625" style="67"/>
    <col min="22" max="22" width="11.7109375" style="26" bestFit="1" customWidth="1"/>
    <col min="23" max="24" width="9.140625" style="26"/>
    <col min="26" max="26" width="9.5703125" customWidth="1"/>
    <col min="27" max="27" width="9.28515625" customWidth="1"/>
    <col min="28" max="28" width="10.140625" customWidth="1"/>
    <col min="35" max="35" width="131.140625" customWidth="1"/>
  </cols>
  <sheetData>
    <row r="1" spans="1:35" ht="63.75" thickBot="1" x14ac:dyDescent="0.4">
      <c r="A1" s="27" t="s">
        <v>220</v>
      </c>
      <c r="B1" s="27" t="s">
        <v>224</v>
      </c>
      <c r="C1" s="27" t="s">
        <v>245</v>
      </c>
      <c r="D1" s="33" t="s">
        <v>237</v>
      </c>
      <c r="E1" s="33" t="s">
        <v>238</v>
      </c>
      <c r="F1" s="33" t="s">
        <v>239</v>
      </c>
      <c r="G1" s="27" t="s">
        <v>240</v>
      </c>
      <c r="H1" s="27" t="s">
        <v>247</v>
      </c>
      <c r="I1" s="27" t="s">
        <v>241</v>
      </c>
      <c r="J1" s="27" t="s">
        <v>248</v>
      </c>
      <c r="K1" s="27" t="s">
        <v>228</v>
      </c>
      <c r="L1" s="27" t="s">
        <v>242</v>
      </c>
      <c r="M1" s="27" t="s">
        <v>243</v>
      </c>
      <c r="N1" s="33" t="s">
        <v>105</v>
      </c>
      <c r="O1" s="33" t="s">
        <v>102</v>
      </c>
      <c r="P1" s="27" t="s">
        <v>246</v>
      </c>
      <c r="Q1" s="27" t="s">
        <v>104</v>
      </c>
      <c r="R1" s="45"/>
      <c r="S1" s="38" t="s">
        <v>138</v>
      </c>
      <c r="T1" s="33" t="s">
        <v>210</v>
      </c>
      <c r="U1" s="66" t="s">
        <v>244</v>
      </c>
      <c r="V1" s="33" t="s">
        <v>213</v>
      </c>
      <c r="W1" s="33" t="s">
        <v>231</v>
      </c>
      <c r="X1" s="33" t="s">
        <v>232</v>
      </c>
      <c r="Y1" s="27" t="s">
        <v>233</v>
      </c>
      <c r="Z1" s="27" t="s">
        <v>234</v>
      </c>
      <c r="AA1" s="27" t="s">
        <v>235</v>
      </c>
      <c r="AB1" s="27" t="s">
        <v>221</v>
      </c>
      <c r="AC1" s="27" t="s">
        <v>236</v>
      </c>
      <c r="AD1" s="40" t="s">
        <v>146</v>
      </c>
      <c r="AE1" s="40"/>
    </row>
    <row r="2" spans="1:35" ht="15" customHeight="1" thickBot="1" x14ac:dyDescent="0.3">
      <c r="A2" s="5">
        <v>9</v>
      </c>
      <c r="B2" s="31">
        <f>A2+L2</f>
        <v>9.0869919668802535</v>
      </c>
      <c r="C2" s="7">
        <f>(A2+B2)/2</f>
        <v>9.0434959834401276</v>
      </c>
      <c r="D2" s="34">
        <f t="shared" ref="D2:D31" si="0">90-(90-$AH$14)*SIN(((180*(C2-$AH$15))/$AH$17*3.1416/180))</f>
        <v>124.4447294980709</v>
      </c>
      <c r="E2" s="34" t="e">
        <f t="shared" ref="E2:E31" si="1">$AH$20*((COS(D2*3.1416/180))^0.3)</f>
        <v>#NUM!</v>
      </c>
      <c r="F2" s="34">
        <f t="shared" ref="F2:F31" si="2">0.5*(((-3.64*10^-14)*Y2^3)+((3.88*10^-9)*Y2^2)-((1.18*10^-4)*Y2)+1.17)*T2^3*$AH$5</f>
        <v>299.30222009233916</v>
      </c>
      <c r="G2">
        <f t="shared" ref="G2:G31" si="3">0.278*$AH$10*T2*SIN(U2)</f>
        <v>-0.81507374799146748</v>
      </c>
      <c r="H2">
        <f t="shared" ref="H2:H31" si="4">(5.46*10^-7)*((T2^2-T2^2)*(T2)/(V2))</f>
        <v>0</v>
      </c>
      <c r="I2" s="34">
        <f t="shared" ref="I2:I31" si="5">0.278*$AH$6*(1+(T2)/161)*$AH$10*(T2)</f>
        <v>0.41638147174803408</v>
      </c>
      <c r="J2">
        <f t="shared" ref="J2:J31" si="6">(F2+G2+H2+I2)/$AH$27</f>
        <v>7.5480688842448421E-2</v>
      </c>
      <c r="K2">
        <f>J2/745</f>
        <v>1.0131636086234687E-4</v>
      </c>
      <c r="L2">
        <f t="shared" ref="L2:L31" si="7">V2/S2</f>
        <v>8.6991966880253638E-2</v>
      </c>
      <c r="M2" s="26" t="e">
        <f t="shared" ref="M2:M31" si="8">J2-E2</f>
        <v>#NUM!</v>
      </c>
      <c r="N2" s="34" t="e">
        <f t="shared" ref="N2:N31" si="9">$AH$21/(M2^($AH$22-1))</f>
        <v>#NUM!</v>
      </c>
      <c r="O2" s="34" t="e">
        <f>IF(N2&lt;6000,N2,6000)</f>
        <v>#NUM!</v>
      </c>
      <c r="P2" s="35" t="e">
        <f t="shared" ref="P2:P31" si="10">(M2*(B2-A2)/($AH$21/M2^($AH$22-1)))</f>
        <v>#NUM!</v>
      </c>
      <c r="Q2" s="35" t="e">
        <f>P2</f>
        <v>#NUM!</v>
      </c>
      <c r="R2" s="44"/>
      <c r="S2" s="60">
        <v>15</v>
      </c>
      <c r="T2" s="34">
        <f>S2*1.60934400061</f>
        <v>24.140160009149998</v>
      </c>
      <c r="U2" s="67">
        <f>AC2/(AB2*1000)</f>
        <v>-1.2380952380952381E-2</v>
      </c>
      <c r="V2" s="26">
        <f>AB2/1.60934400061</f>
        <v>1.3048795032038045</v>
      </c>
      <c r="W2" s="79">
        <f>'Elevation Data'!K3</f>
        <v>1060</v>
      </c>
      <c r="X2" s="79">
        <f>'Elevation Data'!K4</f>
        <v>1034</v>
      </c>
      <c r="Y2" s="76">
        <f>(W2+X2)/2</f>
        <v>1047</v>
      </c>
      <c r="Z2" s="84">
        <v>0</v>
      </c>
      <c r="AA2" s="76">
        <f>'Elevation Data'!J4</f>
        <v>2.1</v>
      </c>
      <c r="AB2" s="31">
        <f>AA2-Z2</f>
        <v>2.1</v>
      </c>
      <c r="AC2" s="79">
        <f>X2-W2</f>
        <v>-26</v>
      </c>
      <c r="AD2" s="81">
        <v>41844</v>
      </c>
      <c r="AE2" s="41"/>
      <c r="AI2" t="s">
        <v>14</v>
      </c>
    </row>
    <row r="3" spans="1:35" ht="15" customHeight="1" thickBot="1" x14ac:dyDescent="0.3">
      <c r="A3">
        <f>B2</f>
        <v>9.0869919668802535</v>
      </c>
      <c r="B3" s="31">
        <f t="shared" ref="B3:B31" si="11">A3+L3</f>
        <v>9.2858307483208335</v>
      </c>
      <c r="C3" s="7">
        <f t="shared" ref="C3:C31" si="12">(A3+A3+L3)/2</f>
        <v>9.1864113576005426</v>
      </c>
      <c r="D3" s="34">
        <f t="shared" si="0"/>
        <v>123.41800758958134</v>
      </c>
      <c r="E3" s="34" t="e">
        <f t="shared" si="1"/>
        <v>#NUM!</v>
      </c>
      <c r="F3" s="34">
        <f t="shared" si="2"/>
        <v>300.43164134560988</v>
      </c>
      <c r="G3">
        <f t="shared" si="3"/>
        <v>-0.63090489123158877</v>
      </c>
      <c r="H3">
        <f t="shared" si="4"/>
        <v>0</v>
      </c>
      <c r="I3" s="34">
        <f t="shared" si="5"/>
        <v>0.41638147174803408</v>
      </c>
      <c r="J3">
        <f t="shared" si="6"/>
        <v>7.5812403516698559E-2</v>
      </c>
      <c r="K3">
        <f t="shared" ref="K3:K31" si="13">J3/745</f>
        <v>1.0176161545865579E-4</v>
      </c>
      <c r="L3">
        <f t="shared" si="7"/>
        <v>0.19883878144057976</v>
      </c>
      <c r="M3" s="26" t="e">
        <f t="shared" si="8"/>
        <v>#NUM!</v>
      </c>
      <c r="N3" s="34" t="e">
        <f t="shared" si="9"/>
        <v>#NUM!</v>
      </c>
      <c r="O3" s="34" t="e">
        <f t="shared" ref="O3:O31" si="14">IF(N3&lt;6000,N3,6000)</f>
        <v>#NUM!</v>
      </c>
      <c r="P3" s="35" t="e">
        <f t="shared" si="10"/>
        <v>#NUM!</v>
      </c>
      <c r="Q3" s="35" t="e">
        <f>Q2+P3</f>
        <v>#NUM!</v>
      </c>
      <c r="R3" s="44"/>
      <c r="S3" s="61">
        <v>15</v>
      </c>
      <c r="T3" s="34">
        <f t="shared" ref="T3:T31" si="15">S3*1.60934400061</f>
        <v>24.140160009149998</v>
      </c>
      <c r="U3" s="67">
        <f t="shared" ref="U3:U31" si="16">AC3/(AB3*1000)</f>
        <v>-9.5833333333333309E-3</v>
      </c>
      <c r="V3" s="26">
        <f t="shared" ref="V3:V31" si="17">AB3/1.60934400061</f>
        <v>2.9825817216086965</v>
      </c>
      <c r="W3" s="79">
        <f>X2</f>
        <v>1034</v>
      </c>
      <c r="X3" s="79">
        <f>'Elevation Data'!K5</f>
        <v>988</v>
      </c>
      <c r="Y3" s="76">
        <f t="shared" ref="Y3:Y31" si="18">(W3+X3)/2</f>
        <v>1011</v>
      </c>
      <c r="Z3" s="76">
        <f>AA2</f>
        <v>2.1</v>
      </c>
      <c r="AA3" s="76">
        <f>'Elevation Data'!J5</f>
        <v>6.9</v>
      </c>
      <c r="AB3" s="31">
        <f t="shared" ref="AB3:AB31" si="19">AA3-Z3</f>
        <v>4.8000000000000007</v>
      </c>
      <c r="AC3" s="79">
        <f t="shared" ref="AC3:AC31" si="20">X3-W3</f>
        <v>-46</v>
      </c>
      <c r="AD3" s="41"/>
      <c r="AE3" s="41"/>
      <c r="AF3" t="s">
        <v>6</v>
      </c>
      <c r="AG3" t="s">
        <v>2</v>
      </c>
      <c r="AH3" s="103">
        <v>0.45</v>
      </c>
      <c r="AI3" s="4" t="s">
        <v>140</v>
      </c>
    </row>
    <row r="4" spans="1:35" ht="15" customHeight="1" thickBot="1" x14ac:dyDescent="0.4">
      <c r="A4">
        <f t="shared" ref="A4:A31" si="21">B3</f>
        <v>9.2858307483208335</v>
      </c>
      <c r="B4" s="31">
        <f t="shared" si="11"/>
        <v>9.2920444602408523</v>
      </c>
      <c r="C4" s="7">
        <f t="shared" si="12"/>
        <v>9.2889376042808429</v>
      </c>
      <c r="D4" s="34">
        <f t="shared" si="0"/>
        <v>122.6710698573269</v>
      </c>
      <c r="E4" s="34" t="e">
        <f t="shared" si="1"/>
        <v>#NUM!</v>
      </c>
      <c r="F4" s="34">
        <f t="shared" si="2"/>
        <v>714.14645032989813</v>
      </c>
      <c r="G4">
        <f t="shared" si="3"/>
        <v>-3.5102403784045197</v>
      </c>
      <c r="H4">
        <f t="shared" si="4"/>
        <v>0</v>
      </c>
      <c r="I4" s="34">
        <f t="shared" si="5"/>
        <v>0.5793047992606627</v>
      </c>
      <c r="J4">
        <f t="shared" si="6"/>
        <v>0.17959987746231168</v>
      </c>
      <c r="K4">
        <f t="shared" si="13"/>
        <v>2.4107366102323717E-4</v>
      </c>
      <c r="L4">
        <f t="shared" si="7"/>
        <v>6.2137119200180949E-3</v>
      </c>
      <c r="M4" s="26" t="e">
        <f t="shared" si="8"/>
        <v>#NUM!</v>
      </c>
      <c r="N4" s="34" t="e">
        <f t="shared" si="9"/>
        <v>#NUM!</v>
      </c>
      <c r="O4" s="34" t="e">
        <f t="shared" si="14"/>
        <v>#NUM!</v>
      </c>
      <c r="P4" s="35" t="e">
        <f t="shared" si="10"/>
        <v>#NUM!</v>
      </c>
      <c r="Q4" s="35" t="e">
        <f t="shared" ref="Q4:Q31" si="22">Q3+P4</f>
        <v>#NUM!</v>
      </c>
      <c r="R4" s="44"/>
      <c r="S4" s="94">
        <v>20</v>
      </c>
      <c r="T4" s="95">
        <f t="shared" si="15"/>
        <v>32.1868800122</v>
      </c>
      <c r="U4" s="96">
        <f t="shared" si="16"/>
        <v>-4.000000000000014E-2</v>
      </c>
      <c r="V4" s="97">
        <f t="shared" si="17"/>
        <v>0.12427423840036189</v>
      </c>
      <c r="W4" s="98">
        <f t="shared" ref="W4:W31" si="23">X3</f>
        <v>988</v>
      </c>
      <c r="X4" s="98">
        <f>'Elevation Data'!K6</f>
        <v>980</v>
      </c>
      <c r="Y4" s="99">
        <f t="shared" si="18"/>
        <v>984</v>
      </c>
      <c r="Z4" s="99">
        <f t="shared" ref="Z4:Z31" si="24">AA3</f>
        <v>6.9</v>
      </c>
      <c r="AA4" s="99">
        <f>'Elevation Data'!J6</f>
        <v>7.1</v>
      </c>
      <c r="AB4" s="100">
        <f t="shared" si="19"/>
        <v>0.19999999999999929</v>
      </c>
      <c r="AC4" s="98">
        <f t="shared" si="20"/>
        <v>-8</v>
      </c>
      <c r="AD4" s="41"/>
      <c r="AE4" s="41"/>
      <c r="AF4" t="s">
        <v>8</v>
      </c>
      <c r="AG4" t="s">
        <v>2</v>
      </c>
      <c r="AH4" s="103">
        <v>0.09</v>
      </c>
      <c r="AI4" t="s">
        <v>141</v>
      </c>
    </row>
    <row r="5" spans="1:35" ht="15" customHeight="1" x14ac:dyDescent="0.35">
      <c r="A5">
        <f t="shared" si="21"/>
        <v>9.2920444602408523</v>
      </c>
      <c r="B5" s="31">
        <f t="shared" si="11"/>
        <v>9.3033421182772482</v>
      </c>
      <c r="C5" s="7">
        <f t="shared" si="12"/>
        <v>9.2976932892590511</v>
      </c>
      <c r="D5" s="34">
        <f t="shared" si="0"/>
        <v>122.60688738959112</v>
      </c>
      <c r="E5" s="34" t="e">
        <f t="shared" si="1"/>
        <v>#NUM!</v>
      </c>
      <c r="F5" s="34">
        <f t="shared" si="2"/>
        <v>950.92611966018944</v>
      </c>
      <c r="G5">
        <f t="shared" si="3"/>
        <v>0</v>
      </c>
      <c r="H5">
        <f t="shared" si="4"/>
        <v>0</v>
      </c>
      <c r="I5" s="34">
        <f t="shared" si="5"/>
        <v>0.64785226076924063</v>
      </c>
      <c r="J5">
        <f t="shared" si="6"/>
        <v>0.24029645755579765</v>
      </c>
      <c r="K5">
        <f t="shared" si="13"/>
        <v>3.2254558061180894E-4</v>
      </c>
      <c r="L5">
        <f t="shared" si="7"/>
        <v>1.1297658036396586E-2</v>
      </c>
      <c r="M5" s="26" t="e">
        <f t="shared" si="8"/>
        <v>#NUM!</v>
      </c>
      <c r="N5" s="34" t="e">
        <f t="shared" si="9"/>
        <v>#NUM!</v>
      </c>
      <c r="O5" s="34" t="e">
        <f t="shared" si="14"/>
        <v>#NUM!</v>
      </c>
      <c r="P5" s="35" t="e">
        <f t="shared" si="10"/>
        <v>#NUM!</v>
      </c>
      <c r="Q5" s="35" t="e">
        <f t="shared" si="22"/>
        <v>#NUM!</v>
      </c>
      <c r="R5" s="44"/>
      <c r="S5" s="61">
        <v>22</v>
      </c>
      <c r="T5" s="34">
        <f t="shared" si="15"/>
        <v>35.405568013420002</v>
      </c>
      <c r="U5" s="67">
        <f t="shared" si="16"/>
        <v>0</v>
      </c>
      <c r="V5" s="26">
        <f t="shared" si="17"/>
        <v>0.24854847680072489</v>
      </c>
      <c r="W5" s="79">
        <f t="shared" si="23"/>
        <v>980</v>
      </c>
      <c r="X5" s="79">
        <f>'Elevation Data'!K7</f>
        <v>980</v>
      </c>
      <c r="Y5" s="76">
        <f t="shared" si="18"/>
        <v>980</v>
      </c>
      <c r="Z5" s="76">
        <f t="shared" si="24"/>
        <v>7.1</v>
      </c>
      <c r="AA5" s="76">
        <f>'Elevation Data'!J7</f>
        <v>7.5</v>
      </c>
      <c r="AB5" s="31">
        <f t="shared" si="19"/>
        <v>0.40000000000000036</v>
      </c>
      <c r="AC5" s="79">
        <f t="shared" si="20"/>
        <v>0</v>
      </c>
      <c r="AD5" s="41"/>
      <c r="AE5" s="41"/>
      <c r="AF5" t="s">
        <v>20</v>
      </c>
      <c r="AG5" t="s">
        <v>2</v>
      </c>
      <c r="AH5">
        <f>AH3*AH4</f>
        <v>4.0500000000000001E-2</v>
      </c>
      <c r="AI5" t="s">
        <v>112</v>
      </c>
    </row>
    <row r="6" spans="1:35" ht="15" customHeight="1" thickBot="1" x14ac:dyDescent="0.4">
      <c r="A6">
        <f t="shared" si="21"/>
        <v>9.3033421182772482</v>
      </c>
      <c r="B6" s="31">
        <f t="shared" si="11"/>
        <v>9.3222534154251289</v>
      </c>
      <c r="C6" s="7">
        <f t="shared" si="12"/>
        <v>9.3127977668511885</v>
      </c>
      <c r="D6" s="34">
        <f t="shared" si="0"/>
        <v>122.49602136678487</v>
      </c>
      <c r="E6" s="34" t="e">
        <f t="shared" si="1"/>
        <v>#NUM!</v>
      </c>
      <c r="F6" s="34">
        <f t="shared" si="2"/>
        <v>1086.8083137058788</v>
      </c>
      <c r="G6">
        <f t="shared" si="3"/>
        <v>-0.57683301931171038</v>
      </c>
      <c r="H6">
        <f t="shared" si="4"/>
        <v>0</v>
      </c>
      <c r="I6" s="34">
        <f t="shared" si="5"/>
        <v>0.68284987663142782</v>
      </c>
      <c r="J6">
        <f t="shared" si="6"/>
        <v>0.27447331579878759</v>
      </c>
      <c r="K6">
        <f t="shared" si="13"/>
        <v>3.6842055811917799E-4</v>
      </c>
      <c r="L6">
        <f t="shared" si="7"/>
        <v>1.8911297147881204E-2</v>
      </c>
      <c r="M6" s="26" t="e">
        <f t="shared" si="8"/>
        <v>#NUM!</v>
      </c>
      <c r="N6" s="34" t="e">
        <f t="shared" si="9"/>
        <v>#NUM!</v>
      </c>
      <c r="O6" s="37" t="e">
        <f t="shared" si="14"/>
        <v>#NUM!</v>
      </c>
      <c r="P6" s="35" t="e">
        <f t="shared" si="10"/>
        <v>#NUM!</v>
      </c>
      <c r="Q6" s="35" t="e">
        <f t="shared" si="22"/>
        <v>#NUM!</v>
      </c>
      <c r="R6" s="46"/>
      <c r="S6" s="61">
        <v>23</v>
      </c>
      <c r="T6" s="34">
        <f t="shared" si="15"/>
        <v>37.014912014029996</v>
      </c>
      <c r="U6" s="67">
        <f t="shared" si="16"/>
        <v>-5.7142857142857195E-3</v>
      </c>
      <c r="V6" s="26">
        <f t="shared" si="17"/>
        <v>0.43495983440126773</v>
      </c>
      <c r="W6" s="79">
        <f t="shared" si="23"/>
        <v>980</v>
      </c>
      <c r="X6" s="79">
        <f>'Elevation Data'!K8</f>
        <v>976</v>
      </c>
      <c r="Y6" s="76">
        <f t="shared" si="18"/>
        <v>978</v>
      </c>
      <c r="Z6" s="76">
        <f t="shared" si="24"/>
        <v>7.5</v>
      </c>
      <c r="AA6" s="76">
        <f>'Elevation Data'!J8</f>
        <v>8.1999999999999993</v>
      </c>
      <c r="AB6" s="31">
        <f t="shared" si="19"/>
        <v>0.69999999999999929</v>
      </c>
      <c r="AC6" s="79">
        <f t="shared" si="20"/>
        <v>-4</v>
      </c>
      <c r="AD6" s="42"/>
      <c r="AE6" s="42"/>
      <c r="AF6" t="s">
        <v>33</v>
      </c>
      <c r="AG6" t="s">
        <v>2</v>
      </c>
      <c r="AH6">
        <v>5.4999999999999997E-3</v>
      </c>
      <c r="AI6" s="39" t="s">
        <v>143</v>
      </c>
    </row>
    <row r="7" spans="1:35" ht="15" customHeight="1" thickBot="1" x14ac:dyDescent="0.3">
      <c r="A7">
        <f t="shared" si="21"/>
        <v>9.3222534154251289</v>
      </c>
      <c r="B7" s="31">
        <f t="shared" si="11"/>
        <v>9.3263958900384747</v>
      </c>
      <c r="C7" s="7">
        <f t="shared" si="12"/>
        <v>9.3243246527318018</v>
      </c>
      <c r="D7" s="34">
        <f t="shared" si="0"/>
        <v>122.41129190020217</v>
      </c>
      <c r="E7" s="34" t="e">
        <f t="shared" si="1"/>
        <v>#NUM!</v>
      </c>
      <c r="F7" s="34">
        <f t="shared" si="2"/>
        <v>301.64257475348415</v>
      </c>
      <c r="G7">
        <f t="shared" si="3"/>
        <v>-4.6046566896863901</v>
      </c>
      <c r="H7">
        <f t="shared" si="4"/>
        <v>0</v>
      </c>
      <c r="I7" s="34">
        <f t="shared" si="5"/>
        <v>0.41638147174803408</v>
      </c>
      <c r="J7">
        <f t="shared" si="6"/>
        <v>7.5114722104935805E-2</v>
      </c>
      <c r="K7">
        <f t="shared" si="13"/>
        <v>1.0082513034219571E-4</v>
      </c>
      <c r="L7">
        <f t="shared" si="7"/>
        <v>4.1424746133454701E-3</v>
      </c>
      <c r="M7" s="26" t="e">
        <f t="shared" si="8"/>
        <v>#NUM!</v>
      </c>
      <c r="N7" s="34" t="e">
        <f t="shared" si="9"/>
        <v>#NUM!</v>
      </c>
      <c r="O7" s="34" t="e">
        <f t="shared" si="14"/>
        <v>#NUM!</v>
      </c>
      <c r="P7" s="35" t="e">
        <f t="shared" si="10"/>
        <v>#NUM!</v>
      </c>
      <c r="Q7" s="35" t="e">
        <f t="shared" si="22"/>
        <v>#NUM!</v>
      </c>
      <c r="R7" s="44"/>
      <c r="S7" s="61">
        <v>15</v>
      </c>
      <c r="T7" s="34">
        <f t="shared" si="15"/>
        <v>24.140160009149998</v>
      </c>
      <c r="U7" s="67">
        <f t="shared" si="16"/>
        <v>-6.9999999999999007E-2</v>
      </c>
      <c r="V7" s="26">
        <f t="shared" si="17"/>
        <v>6.2137119200182049E-2</v>
      </c>
      <c r="W7" s="79">
        <f t="shared" si="23"/>
        <v>976</v>
      </c>
      <c r="X7" s="79">
        <f>'Elevation Data'!K9</f>
        <v>969</v>
      </c>
      <c r="Y7" s="76">
        <f t="shared" si="18"/>
        <v>972.5</v>
      </c>
      <c r="Z7" s="76">
        <f t="shared" si="24"/>
        <v>8.1999999999999993</v>
      </c>
      <c r="AA7" s="76">
        <f>'Elevation Data'!J9</f>
        <v>8.3000000000000007</v>
      </c>
      <c r="AB7" s="31">
        <f t="shared" si="19"/>
        <v>0.10000000000000142</v>
      </c>
      <c r="AC7" s="79">
        <f t="shared" si="20"/>
        <v>-7</v>
      </c>
      <c r="AD7" s="41"/>
      <c r="AE7" s="41"/>
      <c r="AF7" t="s">
        <v>51</v>
      </c>
      <c r="AG7" t="s">
        <v>2</v>
      </c>
      <c r="AH7" s="103">
        <v>980</v>
      </c>
      <c r="AI7" s="4" t="s">
        <v>42</v>
      </c>
    </row>
    <row r="8" spans="1:35" ht="15" customHeight="1" thickBot="1" x14ac:dyDescent="0.3">
      <c r="A8">
        <f t="shared" si="21"/>
        <v>9.3263958900384747</v>
      </c>
      <c r="B8" s="31">
        <f t="shared" si="11"/>
        <v>9.3595356869452377</v>
      </c>
      <c r="C8" s="7">
        <f t="shared" si="12"/>
        <v>9.3429657884918562</v>
      </c>
      <c r="D8" s="34">
        <f t="shared" si="0"/>
        <v>122.2740443298306</v>
      </c>
      <c r="E8" s="34" t="e">
        <f t="shared" si="1"/>
        <v>#NUM!</v>
      </c>
      <c r="F8" s="34">
        <f t="shared" si="2"/>
        <v>301.75281758629842</v>
      </c>
      <c r="G8">
        <f t="shared" si="3"/>
        <v>0</v>
      </c>
      <c r="H8">
        <f t="shared" si="4"/>
        <v>0</v>
      </c>
      <c r="I8" s="34">
        <f t="shared" si="5"/>
        <v>0.41638147174803408</v>
      </c>
      <c r="J8">
        <f t="shared" si="6"/>
        <v>7.6305353297486472E-2</v>
      </c>
      <c r="K8">
        <f t="shared" si="13"/>
        <v>1.0242329301676037E-4</v>
      </c>
      <c r="L8">
        <f t="shared" si="7"/>
        <v>3.3139796906763247E-2</v>
      </c>
      <c r="M8" s="26" t="e">
        <f t="shared" si="8"/>
        <v>#NUM!</v>
      </c>
      <c r="N8" s="34" t="e">
        <f t="shared" si="9"/>
        <v>#NUM!</v>
      </c>
      <c r="O8" s="34" t="e">
        <f t="shared" si="14"/>
        <v>#NUM!</v>
      </c>
      <c r="P8" s="35" t="e">
        <f t="shared" si="10"/>
        <v>#NUM!</v>
      </c>
      <c r="Q8" s="35" t="e">
        <f t="shared" si="22"/>
        <v>#NUM!</v>
      </c>
      <c r="R8" s="44"/>
      <c r="S8" s="61">
        <v>15</v>
      </c>
      <c r="T8" s="34">
        <f t="shared" si="15"/>
        <v>24.140160009149998</v>
      </c>
      <c r="U8" s="67">
        <f t="shared" si="16"/>
        <v>0</v>
      </c>
      <c r="V8" s="26">
        <f t="shared" si="17"/>
        <v>0.49709695360144868</v>
      </c>
      <c r="W8" s="79">
        <f t="shared" si="23"/>
        <v>969</v>
      </c>
      <c r="X8" s="79">
        <f>'Elevation Data'!K10</f>
        <v>969</v>
      </c>
      <c r="Y8" s="76">
        <f t="shared" si="18"/>
        <v>969</v>
      </c>
      <c r="Z8" s="76">
        <f t="shared" si="24"/>
        <v>8.3000000000000007</v>
      </c>
      <c r="AA8" s="76">
        <f>'Elevation Data'!J10</f>
        <v>9.1</v>
      </c>
      <c r="AB8" s="31">
        <f t="shared" si="19"/>
        <v>0.79999999999999893</v>
      </c>
      <c r="AC8" s="79">
        <f t="shared" si="20"/>
        <v>0</v>
      </c>
      <c r="AD8" s="41"/>
      <c r="AE8" s="41"/>
      <c r="AF8" t="s">
        <v>261</v>
      </c>
      <c r="AG8" t="s">
        <v>2</v>
      </c>
      <c r="AH8" s="103">
        <v>145</v>
      </c>
      <c r="AI8" s="4" t="s">
        <v>262</v>
      </c>
    </row>
    <row r="9" spans="1:35" ht="15" customHeight="1" x14ac:dyDescent="0.25">
      <c r="A9">
        <f t="shared" si="21"/>
        <v>9.3595356869452377</v>
      </c>
      <c r="B9" s="31">
        <f t="shared" si="11"/>
        <v>9.3802480600119651</v>
      </c>
      <c r="C9" s="7">
        <f t="shared" si="12"/>
        <v>9.3698918734786005</v>
      </c>
      <c r="D9" s="34">
        <f t="shared" si="0"/>
        <v>122.07531094463378</v>
      </c>
      <c r="E9" s="34" t="e">
        <f t="shared" si="1"/>
        <v>#NUM!</v>
      </c>
      <c r="F9" s="34">
        <f t="shared" si="2"/>
        <v>301.95762416251972</v>
      </c>
      <c r="G9">
        <f t="shared" si="3"/>
        <v>-1.7115057560601645</v>
      </c>
      <c r="H9">
        <f t="shared" si="4"/>
        <v>0</v>
      </c>
      <c r="I9" s="34">
        <f t="shared" si="5"/>
        <v>0.41638147174803408</v>
      </c>
      <c r="J9">
        <f t="shared" si="6"/>
        <v>7.5924873706618073E-2</v>
      </c>
      <c r="K9">
        <f t="shared" si="13"/>
        <v>1.0191258215653433E-4</v>
      </c>
      <c r="L9">
        <f t="shared" si="7"/>
        <v>2.0712373066727057E-2</v>
      </c>
      <c r="M9" s="26" t="e">
        <f t="shared" si="8"/>
        <v>#NUM!</v>
      </c>
      <c r="N9" s="34" t="e">
        <f t="shared" si="9"/>
        <v>#NUM!</v>
      </c>
      <c r="O9" s="34" t="e">
        <f t="shared" si="14"/>
        <v>#NUM!</v>
      </c>
      <c r="P9" s="35" t="e">
        <f t="shared" si="10"/>
        <v>#NUM!</v>
      </c>
      <c r="Q9" s="35" t="e">
        <f t="shared" si="22"/>
        <v>#NUM!</v>
      </c>
      <c r="R9" s="44"/>
      <c r="S9" s="61">
        <v>15</v>
      </c>
      <c r="T9" s="34">
        <f t="shared" si="15"/>
        <v>24.140160009149998</v>
      </c>
      <c r="U9" s="67">
        <f t="shared" si="16"/>
        <v>-2.5999999999999999E-2</v>
      </c>
      <c r="V9" s="26">
        <f t="shared" si="17"/>
        <v>0.31068559600090584</v>
      </c>
      <c r="W9" s="79">
        <f t="shared" si="23"/>
        <v>969</v>
      </c>
      <c r="X9" s="79">
        <f>'Elevation Data'!K11</f>
        <v>956</v>
      </c>
      <c r="Y9" s="76">
        <f t="shared" si="18"/>
        <v>962.5</v>
      </c>
      <c r="Z9" s="76">
        <f t="shared" si="24"/>
        <v>9.1</v>
      </c>
      <c r="AA9" s="76">
        <f>'Elevation Data'!J11</f>
        <v>9.6</v>
      </c>
      <c r="AB9" s="31">
        <f t="shared" si="19"/>
        <v>0.5</v>
      </c>
      <c r="AC9" s="79">
        <f t="shared" si="20"/>
        <v>-13</v>
      </c>
      <c r="AD9" s="41"/>
      <c r="AE9" s="41"/>
      <c r="AF9" t="s">
        <v>49</v>
      </c>
      <c r="AG9" t="s">
        <v>2</v>
      </c>
      <c r="AH9">
        <f>(AH7+AH8)*0.453592</f>
        <v>510.291</v>
      </c>
      <c r="AI9" s="4" t="s">
        <v>263</v>
      </c>
    </row>
    <row r="10" spans="1:35" ht="15" customHeight="1" x14ac:dyDescent="0.25">
      <c r="A10">
        <f t="shared" si="21"/>
        <v>9.3802480600119651</v>
      </c>
      <c r="B10" s="31">
        <f t="shared" si="11"/>
        <v>9.4009604330786924</v>
      </c>
      <c r="C10" s="7">
        <f t="shared" si="12"/>
        <v>9.3906042465453279</v>
      </c>
      <c r="D10" s="34">
        <f t="shared" si="0"/>
        <v>121.92204953091729</v>
      </c>
      <c r="E10" s="34" t="e">
        <f t="shared" si="1"/>
        <v>#NUM!</v>
      </c>
      <c r="F10" s="34">
        <f t="shared" si="2"/>
        <v>302.08370414231882</v>
      </c>
      <c r="G10">
        <f t="shared" si="3"/>
        <v>0.6583346433654701</v>
      </c>
      <c r="H10">
        <f t="shared" si="4"/>
        <v>0</v>
      </c>
      <c r="I10" s="34">
        <f t="shared" si="5"/>
        <v>0.41638147174803408</v>
      </c>
      <c r="J10">
        <f t="shared" si="6"/>
        <v>7.6555156630664728E-2</v>
      </c>
      <c r="K10">
        <f t="shared" si="13"/>
        <v>1.0275859950424796E-4</v>
      </c>
      <c r="L10">
        <f t="shared" si="7"/>
        <v>2.0712373066727057E-2</v>
      </c>
      <c r="M10" s="26" t="e">
        <f t="shared" si="8"/>
        <v>#NUM!</v>
      </c>
      <c r="N10" s="34" t="e">
        <f t="shared" si="9"/>
        <v>#NUM!</v>
      </c>
      <c r="O10" s="34" t="e">
        <f t="shared" si="14"/>
        <v>#NUM!</v>
      </c>
      <c r="P10" s="35" t="e">
        <f t="shared" si="10"/>
        <v>#NUM!</v>
      </c>
      <c r="Q10" s="35" t="e">
        <f t="shared" si="22"/>
        <v>#NUM!</v>
      </c>
      <c r="R10" s="44"/>
      <c r="S10" s="61">
        <v>15</v>
      </c>
      <c r="T10" s="34">
        <f t="shared" si="15"/>
        <v>24.140160009149998</v>
      </c>
      <c r="U10" s="67">
        <f t="shared" si="16"/>
        <v>0.01</v>
      </c>
      <c r="V10" s="26">
        <f t="shared" si="17"/>
        <v>0.31068559600090584</v>
      </c>
      <c r="W10" s="79">
        <f t="shared" si="23"/>
        <v>956</v>
      </c>
      <c r="X10" s="79">
        <f>'Elevation Data'!K12</f>
        <v>961</v>
      </c>
      <c r="Y10" s="76">
        <f t="shared" si="18"/>
        <v>958.5</v>
      </c>
      <c r="Z10" s="76">
        <f t="shared" si="24"/>
        <v>9.6</v>
      </c>
      <c r="AA10" s="76">
        <f>'Elevation Data'!J12</f>
        <v>10.1</v>
      </c>
      <c r="AB10" s="31">
        <f t="shared" si="19"/>
        <v>0.5</v>
      </c>
      <c r="AC10" s="79">
        <f t="shared" si="20"/>
        <v>5</v>
      </c>
      <c r="AD10" s="41"/>
      <c r="AE10" s="41"/>
      <c r="AF10" t="s">
        <v>45</v>
      </c>
      <c r="AH10">
        <v>9.81</v>
      </c>
      <c r="AI10" s="4" t="s">
        <v>144</v>
      </c>
    </row>
    <row r="11" spans="1:35" ht="15" customHeight="1" x14ac:dyDescent="0.25">
      <c r="A11">
        <f t="shared" si="21"/>
        <v>9.4009604330786924</v>
      </c>
      <c r="B11" s="31">
        <f t="shared" si="11"/>
        <v>9.4216728061454198</v>
      </c>
      <c r="C11" s="7">
        <f t="shared" si="12"/>
        <v>9.4113166196120552</v>
      </c>
      <c r="D11" s="34">
        <f t="shared" si="0"/>
        <v>121.76845113229544</v>
      </c>
      <c r="E11" s="34" t="e">
        <f t="shared" si="1"/>
        <v>#NUM!</v>
      </c>
      <c r="F11" s="34">
        <f t="shared" si="2"/>
        <v>302.06794226284319</v>
      </c>
      <c r="G11">
        <f t="shared" si="3"/>
        <v>-0.52667087472541918</v>
      </c>
      <c r="H11">
        <f t="shared" si="4"/>
        <v>0</v>
      </c>
      <c r="I11" s="34">
        <f t="shared" si="5"/>
        <v>0.41638147174803408</v>
      </c>
      <c r="J11">
        <f t="shared" si="6"/>
        <v>7.6251932540370146E-2</v>
      </c>
      <c r="K11">
        <f t="shared" si="13"/>
        <v>1.0235158730251026E-4</v>
      </c>
      <c r="L11">
        <f t="shared" si="7"/>
        <v>2.0712373066727057E-2</v>
      </c>
      <c r="M11" s="26" t="e">
        <f t="shared" si="8"/>
        <v>#NUM!</v>
      </c>
      <c r="N11" s="34" t="e">
        <f t="shared" si="9"/>
        <v>#NUM!</v>
      </c>
      <c r="O11" s="34" t="e">
        <f t="shared" si="14"/>
        <v>#NUM!</v>
      </c>
      <c r="P11" s="35" t="e">
        <f t="shared" si="10"/>
        <v>#NUM!</v>
      </c>
      <c r="Q11" s="35" t="e">
        <f t="shared" si="22"/>
        <v>#NUM!</v>
      </c>
      <c r="R11" s="44"/>
      <c r="S11" s="61">
        <v>15</v>
      </c>
      <c r="T11" s="34">
        <f t="shared" si="15"/>
        <v>24.140160009149998</v>
      </c>
      <c r="U11" s="67">
        <f t="shared" si="16"/>
        <v>-8.0000000000000002E-3</v>
      </c>
      <c r="V11" s="26">
        <f t="shared" si="17"/>
        <v>0.31068559600090584</v>
      </c>
      <c r="W11" s="79">
        <f t="shared" si="23"/>
        <v>961</v>
      </c>
      <c r="X11" s="79">
        <f>'Elevation Data'!K13</f>
        <v>957</v>
      </c>
      <c r="Y11" s="76">
        <f t="shared" si="18"/>
        <v>959</v>
      </c>
      <c r="Z11" s="76">
        <f t="shared" si="24"/>
        <v>10.1</v>
      </c>
      <c r="AA11" s="76">
        <f>'Elevation Data'!J13</f>
        <v>10.6</v>
      </c>
      <c r="AB11" s="31">
        <f t="shared" si="19"/>
        <v>0.5</v>
      </c>
      <c r="AC11" s="79">
        <f t="shared" si="20"/>
        <v>-4</v>
      </c>
      <c r="AD11" s="41"/>
      <c r="AE11" s="41"/>
      <c r="AF11" t="s">
        <v>46</v>
      </c>
      <c r="AG11" t="s">
        <v>2</v>
      </c>
      <c r="AH11">
        <f>AH9*AH10</f>
        <v>5005.95471</v>
      </c>
      <c r="AI11" t="s">
        <v>145</v>
      </c>
    </row>
    <row r="12" spans="1:35" ht="15" customHeight="1" x14ac:dyDescent="0.25">
      <c r="A12">
        <f t="shared" si="21"/>
        <v>9.4216728061454198</v>
      </c>
      <c r="B12" s="31">
        <f t="shared" si="11"/>
        <v>9.4382427045988013</v>
      </c>
      <c r="C12" s="7">
        <f t="shared" si="12"/>
        <v>9.4299577553721114</v>
      </c>
      <c r="D12" s="34">
        <f t="shared" si="0"/>
        <v>121.62992579150554</v>
      </c>
      <c r="E12" s="34" t="e">
        <f t="shared" si="1"/>
        <v>#NUM!</v>
      </c>
      <c r="F12" s="34">
        <f t="shared" si="2"/>
        <v>302.20981853733917</v>
      </c>
      <c r="G12">
        <f t="shared" si="3"/>
        <v>-0.82291058931800021</v>
      </c>
      <c r="H12">
        <f t="shared" si="4"/>
        <v>0</v>
      </c>
      <c r="I12" s="34">
        <f t="shared" si="5"/>
        <v>0.41638147174803408</v>
      </c>
      <c r="J12">
        <f t="shared" si="6"/>
        <v>7.6212951873679088E-2</v>
      </c>
      <c r="K12">
        <f t="shared" si="13"/>
        <v>1.0229926425997193E-4</v>
      </c>
      <c r="L12">
        <f t="shared" si="7"/>
        <v>1.6569898453381658E-2</v>
      </c>
      <c r="M12" s="26" t="e">
        <f t="shared" si="8"/>
        <v>#NUM!</v>
      </c>
      <c r="N12" s="34" t="e">
        <f t="shared" si="9"/>
        <v>#NUM!</v>
      </c>
      <c r="O12" s="34" t="e">
        <f t="shared" si="14"/>
        <v>#NUM!</v>
      </c>
      <c r="P12" s="35" t="e">
        <f t="shared" si="10"/>
        <v>#NUM!</v>
      </c>
      <c r="Q12" s="35" t="e">
        <f t="shared" si="22"/>
        <v>#NUM!</v>
      </c>
      <c r="R12" s="44"/>
      <c r="S12" s="61">
        <v>15</v>
      </c>
      <c r="T12" s="34">
        <f t="shared" si="15"/>
        <v>24.140160009149998</v>
      </c>
      <c r="U12" s="67">
        <f t="shared" si="16"/>
        <v>-1.2499999999999989E-2</v>
      </c>
      <c r="V12" s="26">
        <f t="shared" si="17"/>
        <v>0.24854847680072489</v>
      </c>
      <c r="W12" s="79">
        <f t="shared" si="23"/>
        <v>957</v>
      </c>
      <c r="X12" s="79">
        <f>'Elevation Data'!K14</f>
        <v>952</v>
      </c>
      <c r="Y12" s="76">
        <f t="shared" si="18"/>
        <v>954.5</v>
      </c>
      <c r="Z12" s="76">
        <f t="shared" si="24"/>
        <v>10.6</v>
      </c>
      <c r="AA12" s="76">
        <f>'Elevation Data'!J14</f>
        <v>11</v>
      </c>
      <c r="AB12" s="31">
        <f t="shared" si="19"/>
        <v>0.40000000000000036</v>
      </c>
      <c r="AC12" s="79">
        <f t="shared" si="20"/>
        <v>-5</v>
      </c>
      <c r="AD12" s="41"/>
      <c r="AE12" s="41"/>
      <c r="AF12" t="s">
        <v>79</v>
      </c>
      <c r="AG12" t="s">
        <v>2</v>
      </c>
      <c r="AH12">
        <f>Lookup!F203</f>
        <v>5.6016666666666666</v>
      </c>
      <c r="AI12" t="s">
        <v>78</v>
      </c>
    </row>
    <row r="13" spans="1:35" ht="15" customHeight="1" x14ac:dyDescent="0.25">
      <c r="A13">
        <f t="shared" si="21"/>
        <v>9.4382427045988013</v>
      </c>
      <c r="B13" s="31">
        <f t="shared" si="11"/>
        <v>9.446527653825493</v>
      </c>
      <c r="C13" s="7">
        <f t="shared" si="12"/>
        <v>9.4423851792121472</v>
      </c>
      <c r="D13" s="34">
        <f t="shared" si="0"/>
        <v>121.53742523557843</v>
      </c>
      <c r="E13" s="34" t="e">
        <f t="shared" si="1"/>
        <v>#NUM!</v>
      </c>
      <c r="F13" s="34">
        <f t="shared" si="2"/>
        <v>302.28865751247565</v>
      </c>
      <c r="G13">
        <f t="shared" si="3"/>
        <v>0</v>
      </c>
      <c r="H13">
        <f t="shared" si="4"/>
        <v>0</v>
      </c>
      <c r="I13" s="34">
        <f t="shared" si="5"/>
        <v>0.41638147174803408</v>
      </c>
      <c r="J13">
        <f t="shared" si="6"/>
        <v>7.6440666410157496E-2</v>
      </c>
      <c r="K13">
        <f t="shared" si="13"/>
        <v>1.026049213559161E-4</v>
      </c>
      <c r="L13">
        <f t="shared" si="7"/>
        <v>8.2849492266907927E-3</v>
      </c>
      <c r="M13" s="26" t="e">
        <f t="shared" si="8"/>
        <v>#NUM!</v>
      </c>
      <c r="N13" s="34" t="e">
        <f t="shared" si="9"/>
        <v>#NUM!</v>
      </c>
      <c r="O13" s="34" t="e">
        <f t="shared" si="14"/>
        <v>#NUM!</v>
      </c>
      <c r="P13" s="35" t="e">
        <f t="shared" si="10"/>
        <v>#NUM!</v>
      </c>
      <c r="Q13" s="35" t="e">
        <f t="shared" si="22"/>
        <v>#NUM!</v>
      </c>
      <c r="R13" s="44"/>
      <c r="S13" s="61">
        <v>15</v>
      </c>
      <c r="T13" s="34">
        <f t="shared" si="15"/>
        <v>24.140160009149998</v>
      </c>
      <c r="U13" s="67">
        <f t="shared" si="16"/>
        <v>0</v>
      </c>
      <c r="V13" s="26">
        <f t="shared" si="17"/>
        <v>0.12427423840036189</v>
      </c>
      <c r="W13" s="79">
        <f t="shared" si="23"/>
        <v>952</v>
      </c>
      <c r="X13" s="79">
        <f>'Elevation Data'!K15</f>
        <v>952</v>
      </c>
      <c r="Y13" s="76">
        <f t="shared" si="18"/>
        <v>952</v>
      </c>
      <c r="Z13" s="76">
        <f t="shared" si="24"/>
        <v>11</v>
      </c>
      <c r="AA13" s="76">
        <f>'Elevation Data'!J15</f>
        <v>11.2</v>
      </c>
      <c r="AB13" s="31">
        <f t="shared" si="19"/>
        <v>0.19999999999999929</v>
      </c>
      <c r="AC13" s="79">
        <f t="shared" si="20"/>
        <v>0</v>
      </c>
      <c r="AD13" s="41"/>
      <c r="AE13" s="41"/>
      <c r="AF13" t="s">
        <v>134</v>
      </c>
      <c r="AG13" t="s">
        <v>2</v>
      </c>
      <c r="AH13">
        <f>Lookup!K206</f>
        <v>19.82</v>
      </c>
    </row>
    <row r="14" spans="1:35" ht="15" customHeight="1" x14ac:dyDescent="0.25">
      <c r="A14">
        <f t="shared" si="21"/>
        <v>9.446527653825493</v>
      </c>
      <c r="B14" s="31">
        <f t="shared" si="11"/>
        <v>9.4630975522788745</v>
      </c>
      <c r="C14" s="7">
        <f t="shared" si="12"/>
        <v>9.4548126030521846</v>
      </c>
      <c r="D14" s="34">
        <f t="shared" si="0"/>
        <v>121.44480482672007</v>
      </c>
      <c r="E14" s="34" t="e">
        <f t="shared" si="1"/>
        <v>#NUM!</v>
      </c>
      <c r="F14" s="34">
        <f t="shared" si="2"/>
        <v>302.22558525673531</v>
      </c>
      <c r="G14">
        <f t="shared" si="3"/>
        <v>0.65833464336546954</v>
      </c>
      <c r="H14">
        <f t="shared" si="4"/>
        <v>0</v>
      </c>
      <c r="I14" s="34">
        <f t="shared" si="5"/>
        <v>0.41638147174803408</v>
      </c>
      <c r="J14">
        <f t="shared" si="6"/>
        <v>7.6590985194911324E-2</v>
      </c>
      <c r="K14">
        <f t="shared" si="13"/>
        <v>1.0280669153679372E-4</v>
      </c>
      <c r="L14">
        <f t="shared" si="7"/>
        <v>1.6569898453381658E-2</v>
      </c>
      <c r="M14" s="26" t="e">
        <f t="shared" si="8"/>
        <v>#NUM!</v>
      </c>
      <c r="N14" s="34" t="e">
        <f t="shared" si="9"/>
        <v>#NUM!</v>
      </c>
      <c r="O14" s="34" t="e">
        <f t="shared" si="14"/>
        <v>#NUM!</v>
      </c>
      <c r="P14" s="35" t="e">
        <f t="shared" si="10"/>
        <v>#NUM!</v>
      </c>
      <c r="Q14" s="35" t="e">
        <f t="shared" si="22"/>
        <v>#NUM!</v>
      </c>
      <c r="R14" s="44"/>
      <c r="S14" s="61">
        <v>15</v>
      </c>
      <c r="T14" s="34">
        <f t="shared" si="15"/>
        <v>24.140160009149998</v>
      </c>
      <c r="U14" s="67">
        <f t="shared" si="16"/>
        <v>9.9999999999999915E-3</v>
      </c>
      <c r="V14" s="26">
        <f t="shared" si="17"/>
        <v>0.24854847680072489</v>
      </c>
      <c r="W14" s="79">
        <f t="shared" si="23"/>
        <v>952</v>
      </c>
      <c r="X14" s="79">
        <f>'Elevation Data'!K16</f>
        <v>956</v>
      </c>
      <c r="Y14" s="76">
        <f t="shared" si="18"/>
        <v>954</v>
      </c>
      <c r="Z14" s="76">
        <f t="shared" si="24"/>
        <v>11.2</v>
      </c>
      <c r="AA14" s="76">
        <f>'Elevation Data'!J16</f>
        <v>11.6</v>
      </c>
      <c r="AB14" s="31">
        <f t="shared" si="19"/>
        <v>0.40000000000000036</v>
      </c>
      <c r="AC14" s="79">
        <f t="shared" si="20"/>
        <v>4</v>
      </c>
      <c r="AD14" s="41"/>
      <c r="AE14" s="41"/>
      <c r="AF14" t="s">
        <v>135</v>
      </c>
      <c r="AG14" t="s">
        <v>2</v>
      </c>
      <c r="AH14" s="26">
        <f>((Lookup!D206)+(Lookup!H206))/2</f>
        <v>33</v>
      </c>
    </row>
    <row r="15" spans="1:35" ht="15" customHeight="1" x14ac:dyDescent="0.25">
      <c r="A15">
        <f t="shared" si="21"/>
        <v>9.4630975522788745</v>
      </c>
      <c r="B15" s="31">
        <f t="shared" si="11"/>
        <v>9.4755249761189102</v>
      </c>
      <c r="C15" s="7">
        <f t="shared" si="12"/>
        <v>9.4693112641988932</v>
      </c>
      <c r="D15" s="34">
        <f t="shared" si="0"/>
        <v>121.33659667187946</v>
      </c>
      <c r="E15" s="34" t="e">
        <f t="shared" si="1"/>
        <v>#NUM!</v>
      </c>
      <c r="F15" s="34">
        <f t="shared" si="2"/>
        <v>302.22558525673531</v>
      </c>
      <c r="G15">
        <f t="shared" si="3"/>
        <v>-0.87776814583221818</v>
      </c>
      <c r="H15">
        <f t="shared" si="4"/>
        <v>0</v>
      </c>
      <c r="I15" s="34">
        <f t="shared" si="5"/>
        <v>0.41638147174803408</v>
      </c>
      <c r="J15">
        <f t="shared" si="6"/>
        <v>7.6203080450164426E-2</v>
      </c>
      <c r="K15">
        <f t="shared" si="13"/>
        <v>1.0228601402706635E-4</v>
      </c>
      <c r="L15">
        <f t="shared" si="7"/>
        <v>1.2427423840036263E-2</v>
      </c>
      <c r="M15" s="26" t="e">
        <f t="shared" si="8"/>
        <v>#NUM!</v>
      </c>
      <c r="N15" s="34" t="e">
        <f t="shared" si="9"/>
        <v>#NUM!</v>
      </c>
      <c r="O15" s="34" t="e">
        <f t="shared" si="14"/>
        <v>#NUM!</v>
      </c>
      <c r="P15" s="35" t="e">
        <f t="shared" si="10"/>
        <v>#NUM!</v>
      </c>
      <c r="Q15" s="35" t="e">
        <f t="shared" si="22"/>
        <v>#NUM!</v>
      </c>
      <c r="R15" s="44"/>
      <c r="S15" s="61">
        <v>15</v>
      </c>
      <c r="T15" s="34">
        <f t="shared" si="15"/>
        <v>24.140160009149998</v>
      </c>
      <c r="U15" s="67">
        <f t="shared" si="16"/>
        <v>-1.3333333333333303E-2</v>
      </c>
      <c r="V15" s="26">
        <f t="shared" si="17"/>
        <v>0.18641135760054395</v>
      </c>
      <c r="W15" s="79">
        <f t="shared" si="23"/>
        <v>956</v>
      </c>
      <c r="X15" s="79">
        <f>'Elevation Data'!K17</f>
        <v>952</v>
      </c>
      <c r="Y15" s="76">
        <f t="shared" si="18"/>
        <v>954</v>
      </c>
      <c r="Z15" s="76">
        <f t="shared" si="24"/>
        <v>11.6</v>
      </c>
      <c r="AA15" s="76">
        <f>'Elevation Data'!J17</f>
        <v>11.9</v>
      </c>
      <c r="AB15" s="31">
        <f t="shared" si="19"/>
        <v>0.30000000000000071</v>
      </c>
      <c r="AC15" s="79">
        <f t="shared" si="20"/>
        <v>-4</v>
      </c>
      <c r="AD15" s="41"/>
      <c r="AE15" s="41"/>
      <c r="AF15" t="s">
        <v>136</v>
      </c>
      <c r="AG15" t="s">
        <v>2</v>
      </c>
      <c r="AH15" s="26">
        <f>AH14-AH13</f>
        <v>13.18</v>
      </c>
      <c r="AI15" t="s">
        <v>137</v>
      </c>
    </row>
    <row r="16" spans="1:35" ht="15" customHeight="1" x14ac:dyDescent="0.25">
      <c r="A16">
        <f t="shared" si="21"/>
        <v>9.4755249761189102</v>
      </c>
      <c r="B16" s="31">
        <f t="shared" si="11"/>
        <v>9.5003798237989834</v>
      </c>
      <c r="C16" s="7">
        <f t="shared" si="12"/>
        <v>9.4879523999589459</v>
      </c>
      <c r="D16" s="34">
        <f t="shared" si="0"/>
        <v>121.19723380039397</v>
      </c>
      <c r="E16" s="34" t="e">
        <f t="shared" si="1"/>
        <v>#NUM!</v>
      </c>
      <c r="F16" s="34">
        <f t="shared" si="2"/>
        <v>302.39905466711963</v>
      </c>
      <c r="G16">
        <f t="shared" si="3"/>
        <v>-0.76805246133812832</v>
      </c>
      <c r="H16">
        <f t="shared" si="4"/>
        <v>0</v>
      </c>
      <c r="I16" s="34">
        <f t="shared" si="5"/>
        <v>0.41638147174803408</v>
      </c>
      <c r="J16">
        <f t="shared" si="6"/>
        <v>7.6274591837759975E-2</v>
      </c>
      <c r="K16">
        <f t="shared" si="13"/>
        <v>1.0238200246679192E-4</v>
      </c>
      <c r="L16">
        <f t="shared" si="7"/>
        <v>2.4854847680072453E-2</v>
      </c>
      <c r="M16" s="26" t="e">
        <f t="shared" si="8"/>
        <v>#NUM!</v>
      </c>
      <c r="N16" s="34" t="e">
        <f t="shared" si="9"/>
        <v>#NUM!</v>
      </c>
      <c r="O16" s="34" t="e">
        <f t="shared" si="14"/>
        <v>#NUM!</v>
      </c>
      <c r="P16" s="35" t="e">
        <f t="shared" si="10"/>
        <v>#NUM!</v>
      </c>
      <c r="Q16" s="35" t="e">
        <f t="shared" si="22"/>
        <v>#NUM!</v>
      </c>
      <c r="R16" s="44"/>
      <c r="S16" s="61">
        <v>15</v>
      </c>
      <c r="T16" s="34">
        <f t="shared" si="15"/>
        <v>24.140160009149998</v>
      </c>
      <c r="U16" s="67">
        <f t="shared" si="16"/>
        <v>-1.1666666666666674E-2</v>
      </c>
      <c r="V16" s="26">
        <f t="shared" si="17"/>
        <v>0.37282271520108679</v>
      </c>
      <c r="W16" s="79">
        <f t="shared" si="23"/>
        <v>952</v>
      </c>
      <c r="X16" s="79">
        <f>'Elevation Data'!K18</f>
        <v>945</v>
      </c>
      <c r="Y16" s="76">
        <f t="shared" si="18"/>
        <v>948.5</v>
      </c>
      <c r="Z16" s="76">
        <f t="shared" si="24"/>
        <v>11.9</v>
      </c>
      <c r="AA16" s="76">
        <f>'Elevation Data'!J18</f>
        <v>12.5</v>
      </c>
      <c r="AB16" s="31">
        <f t="shared" si="19"/>
        <v>0.59999999999999964</v>
      </c>
      <c r="AC16" s="79">
        <f t="shared" si="20"/>
        <v>-7</v>
      </c>
      <c r="AD16" s="41"/>
      <c r="AE16" s="41"/>
      <c r="AF16" t="s">
        <v>95</v>
      </c>
      <c r="AG16" t="s">
        <v>2</v>
      </c>
      <c r="AH16" s="26">
        <f>Lookup!F206</f>
        <v>5.887777777777778</v>
      </c>
    </row>
    <row r="17" spans="1:35" ht="15" customHeight="1" x14ac:dyDescent="0.25">
      <c r="A17">
        <f t="shared" si="21"/>
        <v>9.5003798237989834</v>
      </c>
      <c r="B17" s="31">
        <f t="shared" si="11"/>
        <v>9.5045222984123292</v>
      </c>
      <c r="C17" s="7">
        <f t="shared" si="12"/>
        <v>9.5024510611056563</v>
      </c>
      <c r="D17" s="34">
        <f t="shared" si="0"/>
        <v>121.08865596806633</v>
      </c>
      <c r="E17" s="34" t="e">
        <f t="shared" si="1"/>
        <v>#NUM!</v>
      </c>
      <c r="F17" s="34">
        <f t="shared" si="2"/>
        <v>302.52525511761331</v>
      </c>
      <c r="G17">
        <f t="shared" si="3"/>
        <v>-0.65833464336547232</v>
      </c>
      <c r="H17">
        <f t="shared" si="4"/>
        <v>0</v>
      </c>
      <c r="I17" s="34">
        <f t="shared" si="5"/>
        <v>0.41638147174803408</v>
      </c>
      <c r="J17">
        <f t="shared" si="6"/>
        <v>7.6334167158079752E-2</v>
      </c>
      <c r="K17">
        <f t="shared" si="13"/>
        <v>1.0246196933970436E-4</v>
      </c>
      <c r="L17">
        <f t="shared" si="7"/>
        <v>4.1424746133453963E-3</v>
      </c>
      <c r="M17" s="26" t="e">
        <f t="shared" si="8"/>
        <v>#NUM!</v>
      </c>
      <c r="N17" s="34" t="e">
        <f t="shared" si="9"/>
        <v>#NUM!</v>
      </c>
      <c r="O17" s="34" t="e">
        <f t="shared" si="14"/>
        <v>#NUM!</v>
      </c>
      <c r="P17" s="35" t="e">
        <f t="shared" si="10"/>
        <v>#NUM!</v>
      </c>
      <c r="Q17" s="35" t="e">
        <f t="shared" si="22"/>
        <v>#NUM!</v>
      </c>
      <c r="R17" s="44"/>
      <c r="S17" s="94">
        <v>15</v>
      </c>
      <c r="T17" s="95">
        <f t="shared" si="15"/>
        <v>24.140160009149998</v>
      </c>
      <c r="U17" s="96">
        <f t="shared" si="16"/>
        <v>-1.0000000000000035E-2</v>
      </c>
      <c r="V17" s="97">
        <f t="shared" si="17"/>
        <v>6.2137119200180946E-2</v>
      </c>
      <c r="W17" s="98">
        <f t="shared" si="23"/>
        <v>945</v>
      </c>
      <c r="X17" s="98">
        <f>'Elevation Data'!K19</f>
        <v>944</v>
      </c>
      <c r="Y17" s="99">
        <f t="shared" si="18"/>
        <v>944.5</v>
      </c>
      <c r="Z17" s="99">
        <f t="shared" si="24"/>
        <v>12.5</v>
      </c>
      <c r="AA17" s="99">
        <f>'Elevation Data'!J19</f>
        <v>12.6</v>
      </c>
      <c r="AB17" s="100">
        <f t="shared" si="19"/>
        <v>9.9999999999999645E-2</v>
      </c>
      <c r="AC17" s="98">
        <f t="shared" si="20"/>
        <v>-1</v>
      </c>
      <c r="AD17" s="41"/>
      <c r="AE17" s="41"/>
      <c r="AF17" t="s">
        <v>142</v>
      </c>
      <c r="AG17" t="s">
        <v>2</v>
      </c>
      <c r="AH17">
        <f>Lookup!J206</f>
        <v>20.027222222222221</v>
      </c>
    </row>
    <row r="18" spans="1:35" ht="15" customHeight="1" x14ac:dyDescent="0.25">
      <c r="A18">
        <f t="shared" si="21"/>
        <v>9.5045222984123292</v>
      </c>
      <c r="B18" s="31">
        <f t="shared" si="11"/>
        <v>9.5625169429991654</v>
      </c>
      <c r="C18" s="7">
        <f t="shared" si="12"/>
        <v>9.5335196207057464</v>
      </c>
      <c r="D18" s="34">
        <f t="shared" si="0"/>
        <v>120.85544839697255</v>
      </c>
      <c r="E18" s="34" t="e">
        <f t="shared" si="1"/>
        <v>#NUM!</v>
      </c>
      <c r="F18" s="34">
        <f t="shared" si="2"/>
        <v>302.95143584531604</v>
      </c>
      <c r="G18">
        <f t="shared" si="3"/>
        <v>-1.2225715778966688</v>
      </c>
      <c r="H18">
        <f t="shared" si="4"/>
        <v>0</v>
      </c>
      <c r="I18" s="34">
        <f t="shared" si="5"/>
        <v>0.41638147174803408</v>
      </c>
      <c r="J18">
        <f t="shared" si="6"/>
        <v>7.6299304479587729E-2</v>
      </c>
      <c r="K18">
        <f t="shared" si="13"/>
        <v>1.0241517379810434E-4</v>
      </c>
      <c r="L18">
        <f t="shared" si="7"/>
        <v>5.7994644586835772E-2</v>
      </c>
      <c r="M18" s="26" t="e">
        <f t="shared" si="8"/>
        <v>#NUM!</v>
      </c>
      <c r="N18" s="34" t="e">
        <f t="shared" si="9"/>
        <v>#NUM!</v>
      </c>
      <c r="O18" s="34" t="e">
        <f t="shared" si="14"/>
        <v>#NUM!</v>
      </c>
      <c r="P18" s="35" t="e">
        <f t="shared" si="10"/>
        <v>#NUM!</v>
      </c>
      <c r="Q18" s="35" t="e">
        <f t="shared" si="22"/>
        <v>#NUM!</v>
      </c>
      <c r="R18" s="44"/>
      <c r="S18" s="61">
        <v>15</v>
      </c>
      <c r="T18" s="34">
        <f t="shared" si="15"/>
        <v>24.140160009149998</v>
      </c>
      <c r="U18" s="67">
        <f t="shared" si="16"/>
        <v>-1.8571428571428565E-2</v>
      </c>
      <c r="V18" s="26">
        <f t="shared" si="17"/>
        <v>0.86991966880253657</v>
      </c>
      <c r="W18" s="79">
        <f t="shared" si="23"/>
        <v>944</v>
      </c>
      <c r="X18" s="79">
        <f>'Elevation Data'!K20</f>
        <v>918</v>
      </c>
      <c r="Y18" s="76">
        <f t="shared" si="18"/>
        <v>931</v>
      </c>
      <c r="Z18" s="76">
        <f t="shared" si="24"/>
        <v>12.6</v>
      </c>
      <c r="AA18" s="76">
        <f>'Elevation Data'!J20</f>
        <v>14</v>
      </c>
      <c r="AB18" s="31">
        <f t="shared" si="19"/>
        <v>1.4000000000000004</v>
      </c>
      <c r="AC18" s="79">
        <f t="shared" si="20"/>
        <v>-26</v>
      </c>
      <c r="AD18" s="41"/>
      <c r="AE18" s="41"/>
      <c r="AF18" t="s">
        <v>96</v>
      </c>
      <c r="AG18" t="s">
        <v>2</v>
      </c>
      <c r="AH18" s="26">
        <f>AH17-AH16</f>
        <v>14.139444444444443</v>
      </c>
      <c r="AI18" t="s">
        <v>111</v>
      </c>
    </row>
    <row r="19" spans="1:35" ht="15" customHeight="1" x14ac:dyDescent="0.25">
      <c r="A19">
        <f t="shared" si="21"/>
        <v>9.5625169429991654</v>
      </c>
      <c r="B19" s="31">
        <f t="shared" si="11"/>
        <v>9.6453664352660731</v>
      </c>
      <c r="C19" s="7">
        <f t="shared" si="12"/>
        <v>9.6039416891326201</v>
      </c>
      <c r="D19" s="34">
        <f t="shared" si="0"/>
        <v>120.32413996770015</v>
      </c>
      <c r="E19" s="34" t="e">
        <f t="shared" si="1"/>
        <v>#NUM!</v>
      </c>
      <c r="F19" s="34">
        <f t="shared" si="2"/>
        <v>303.48866596929923</v>
      </c>
      <c r="G19">
        <f t="shared" si="3"/>
        <v>-0.26333754406025317</v>
      </c>
      <c r="H19">
        <f t="shared" si="4"/>
        <v>0</v>
      </c>
      <c r="I19" s="34">
        <f t="shared" si="5"/>
        <v>0.41638147174803408</v>
      </c>
      <c r="J19">
        <f t="shared" si="6"/>
        <v>7.66771994689361E-2</v>
      </c>
      <c r="K19">
        <f t="shared" si="13"/>
        <v>1.029224153945451E-4</v>
      </c>
      <c r="L19">
        <f t="shared" si="7"/>
        <v>8.2849492266908228E-2</v>
      </c>
      <c r="M19" s="26" t="e">
        <f t="shared" si="8"/>
        <v>#NUM!</v>
      </c>
      <c r="N19" s="34" t="e">
        <f t="shared" si="9"/>
        <v>#NUM!</v>
      </c>
      <c r="O19" s="34" t="e">
        <f t="shared" si="14"/>
        <v>#NUM!</v>
      </c>
      <c r="P19" s="35" t="e">
        <f t="shared" si="10"/>
        <v>#NUM!</v>
      </c>
      <c r="Q19" s="35" t="e">
        <f t="shared" si="22"/>
        <v>#NUM!</v>
      </c>
      <c r="R19" s="44"/>
      <c r="S19" s="61">
        <v>15</v>
      </c>
      <c r="T19" s="34">
        <f t="shared" si="15"/>
        <v>24.140160009149998</v>
      </c>
      <c r="U19" s="67">
        <f t="shared" si="16"/>
        <v>-4.0000000000000001E-3</v>
      </c>
      <c r="V19" s="26">
        <f t="shared" si="17"/>
        <v>1.2427423840036234</v>
      </c>
      <c r="W19" s="79">
        <f t="shared" si="23"/>
        <v>918</v>
      </c>
      <c r="X19" s="79">
        <f>'Elevation Data'!K21</f>
        <v>910</v>
      </c>
      <c r="Y19" s="76">
        <f t="shared" si="18"/>
        <v>914</v>
      </c>
      <c r="Z19" s="76">
        <f t="shared" si="24"/>
        <v>14</v>
      </c>
      <c r="AA19" s="76">
        <f>'Elevation Data'!J21</f>
        <v>16</v>
      </c>
      <c r="AB19" s="31">
        <f t="shared" si="19"/>
        <v>2</v>
      </c>
      <c r="AC19" s="79">
        <f t="shared" si="20"/>
        <v>-8</v>
      </c>
      <c r="AD19" s="41"/>
      <c r="AE19" s="41"/>
    </row>
    <row r="20" spans="1:35" ht="15" customHeight="1" thickBot="1" x14ac:dyDescent="0.3">
      <c r="A20">
        <f t="shared" si="21"/>
        <v>9.6453664352660731</v>
      </c>
      <c r="B20" s="31">
        <f t="shared" si="11"/>
        <v>9.6577938591061088</v>
      </c>
      <c r="C20" s="7">
        <f t="shared" si="12"/>
        <v>9.6515801471860918</v>
      </c>
      <c r="D20" s="34">
        <f t="shared" si="0"/>
        <v>119.96262311388263</v>
      </c>
      <c r="E20" s="34" t="e">
        <f t="shared" si="1"/>
        <v>#NUM!</v>
      </c>
      <c r="F20" s="34">
        <f t="shared" si="2"/>
        <v>303.72587711420789</v>
      </c>
      <c r="G20">
        <f t="shared" si="3"/>
        <v>-1.5360003833881024</v>
      </c>
      <c r="H20">
        <f t="shared" si="4"/>
        <v>0</v>
      </c>
      <c r="I20" s="34">
        <f t="shared" si="5"/>
        <v>0.41638147174803408</v>
      </c>
      <c r="J20">
        <f t="shared" si="6"/>
        <v>7.6415721768325201E-2</v>
      </c>
      <c r="K20">
        <f t="shared" si="13"/>
        <v>1.0257143861520162E-4</v>
      </c>
      <c r="L20">
        <f t="shared" si="7"/>
        <v>1.2427423840036263E-2</v>
      </c>
      <c r="M20" s="26" t="e">
        <f t="shared" si="8"/>
        <v>#NUM!</v>
      </c>
      <c r="N20" s="34" t="e">
        <f t="shared" si="9"/>
        <v>#NUM!</v>
      </c>
      <c r="O20" s="34" t="e">
        <f t="shared" si="14"/>
        <v>#NUM!</v>
      </c>
      <c r="P20" s="35" t="e">
        <f t="shared" si="10"/>
        <v>#NUM!</v>
      </c>
      <c r="Q20" s="35" t="e">
        <f t="shared" si="22"/>
        <v>#NUM!</v>
      </c>
      <c r="R20" s="44"/>
      <c r="S20" s="61">
        <v>15</v>
      </c>
      <c r="T20" s="34">
        <f t="shared" si="15"/>
        <v>24.140160009149998</v>
      </c>
      <c r="U20" s="67">
        <f t="shared" si="16"/>
        <v>-2.3333333333333279E-2</v>
      </c>
      <c r="V20" s="26">
        <f t="shared" si="17"/>
        <v>0.18641135760054395</v>
      </c>
      <c r="W20" s="79">
        <f t="shared" si="23"/>
        <v>910</v>
      </c>
      <c r="X20" s="79">
        <f>'Elevation Data'!K22</f>
        <v>903</v>
      </c>
      <c r="Y20" s="76">
        <f t="shared" si="18"/>
        <v>906.5</v>
      </c>
      <c r="Z20" s="76">
        <f t="shared" si="24"/>
        <v>16</v>
      </c>
      <c r="AA20" s="76">
        <f>'Elevation Data'!J22</f>
        <v>16.3</v>
      </c>
      <c r="AB20" s="31">
        <f t="shared" si="19"/>
        <v>0.30000000000000071</v>
      </c>
      <c r="AC20" s="79">
        <f t="shared" si="20"/>
        <v>-7</v>
      </c>
      <c r="AD20" s="41"/>
      <c r="AE20" s="41"/>
    </row>
    <row r="21" spans="1:35" ht="15" customHeight="1" thickBot="1" x14ac:dyDescent="0.4">
      <c r="A21">
        <f t="shared" si="21"/>
        <v>9.6577938591061088</v>
      </c>
      <c r="B21" s="31">
        <f t="shared" si="11"/>
        <v>9.8152078944132342</v>
      </c>
      <c r="C21" s="7">
        <f t="shared" si="12"/>
        <v>9.7365008767596724</v>
      </c>
      <c r="D21" s="34">
        <f t="shared" si="0"/>
        <v>119.31404330226641</v>
      </c>
      <c r="E21" s="34" t="e">
        <f t="shared" si="1"/>
        <v>#NUM!</v>
      </c>
      <c r="F21" s="34">
        <f t="shared" si="2"/>
        <v>303.86826196250956</v>
      </c>
      <c r="G21">
        <f t="shared" si="3"/>
        <v>-3.4649767649631728E-2</v>
      </c>
      <c r="H21">
        <f t="shared" si="4"/>
        <v>0</v>
      </c>
      <c r="I21" s="34">
        <f t="shared" si="5"/>
        <v>0.41638147174803408</v>
      </c>
      <c r="J21">
        <f t="shared" si="6"/>
        <v>7.683080648146666E-2</v>
      </c>
      <c r="K21">
        <f t="shared" si="13"/>
        <v>1.031285993039821E-4</v>
      </c>
      <c r="L21">
        <f t="shared" si="7"/>
        <v>0.15741403530712567</v>
      </c>
      <c r="M21" s="26" t="e">
        <f t="shared" si="8"/>
        <v>#NUM!</v>
      </c>
      <c r="N21" s="34" t="e">
        <f t="shared" si="9"/>
        <v>#NUM!</v>
      </c>
      <c r="O21" s="34" t="e">
        <f t="shared" si="14"/>
        <v>#NUM!</v>
      </c>
      <c r="P21" s="35" t="e">
        <f t="shared" si="10"/>
        <v>#NUM!</v>
      </c>
      <c r="Q21" s="35" t="e">
        <f t="shared" si="22"/>
        <v>#NUM!</v>
      </c>
      <c r="R21" s="44"/>
      <c r="S21" s="61">
        <v>15</v>
      </c>
      <c r="T21" s="34">
        <f t="shared" si="15"/>
        <v>24.140160009149998</v>
      </c>
      <c r="U21" s="67">
        <f t="shared" si="16"/>
        <v>-5.2631578947368409E-4</v>
      </c>
      <c r="V21" s="26">
        <f t="shared" si="17"/>
        <v>2.3612105296068848</v>
      </c>
      <c r="W21" s="79">
        <f t="shared" si="23"/>
        <v>903</v>
      </c>
      <c r="X21" s="79">
        <f>'Elevation Data'!K23</f>
        <v>901</v>
      </c>
      <c r="Y21" s="76">
        <f t="shared" si="18"/>
        <v>902</v>
      </c>
      <c r="Z21" s="76">
        <f t="shared" si="24"/>
        <v>16.3</v>
      </c>
      <c r="AA21" s="76">
        <f>'Elevation Data'!J23</f>
        <v>20.100000000000001</v>
      </c>
      <c r="AB21" s="31">
        <f t="shared" si="19"/>
        <v>3.8000000000000007</v>
      </c>
      <c r="AC21" s="79">
        <f t="shared" si="20"/>
        <v>-2</v>
      </c>
      <c r="AD21" s="41"/>
      <c r="AE21" s="41"/>
      <c r="AF21" t="s">
        <v>59</v>
      </c>
      <c r="AG21" t="s">
        <v>2</v>
      </c>
      <c r="AH21" s="110">
        <v>1350</v>
      </c>
      <c r="AI21" s="4" t="s">
        <v>147</v>
      </c>
    </row>
    <row r="22" spans="1:35" ht="15" customHeight="1" thickBot="1" x14ac:dyDescent="0.3">
      <c r="A22">
        <f t="shared" si="21"/>
        <v>9.8152078944132342</v>
      </c>
      <c r="B22" s="31">
        <f t="shared" si="11"/>
        <v>9.8980573866801418</v>
      </c>
      <c r="C22" s="7">
        <f t="shared" si="12"/>
        <v>9.8566326405466889</v>
      </c>
      <c r="D22" s="34">
        <f t="shared" si="0"/>
        <v>118.38768322183641</v>
      </c>
      <c r="E22" s="34" t="e">
        <f t="shared" si="1"/>
        <v>#NUM!</v>
      </c>
      <c r="F22" s="34">
        <f t="shared" si="2"/>
        <v>303.97903589565146</v>
      </c>
      <c r="G22">
        <f t="shared" si="3"/>
        <v>-0.16458623249026708</v>
      </c>
      <c r="H22">
        <f t="shared" si="4"/>
        <v>0</v>
      </c>
      <c r="I22" s="34">
        <f t="shared" si="5"/>
        <v>0.41638147174803408</v>
      </c>
      <c r="J22">
        <f t="shared" si="6"/>
        <v>7.6825967458310412E-2</v>
      </c>
      <c r="K22">
        <f t="shared" si="13"/>
        <v>1.0312210397088646E-4</v>
      </c>
      <c r="L22">
        <f t="shared" si="7"/>
        <v>8.2849492266908228E-2</v>
      </c>
      <c r="M22" s="26" t="e">
        <f t="shared" si="8"/>
        <v>#NUM!</v>
      </c>
      <c r="N22" s="34" t="e">
        <f t="shared" si="9"/>
        <v>#NUM!</v>
      </c>
      <c r="O22" s="34" t="e">
        <f t="shared" si="14"/>
        <v>#NUM!</v>
      </c>
      <c r="P22" s="35" t="e">
        <f t="shared" si="10"/>
        <v>#NUM!</v>
      </c>
      <c r="Q22" s="35" t="e">
        <f t="shared" si="22"/>
        <v>#NUM!</v>
      </c>
      <c r="R22" s="44"/>
      <c r="S22" s="61">
        <v>15</v>
      </c>
      <c r="T22" s="34">
        <f t="shared" si="15"/>
        <v>24.140160009149998</v>
      </c>
      <c r="U22" s="67">
        <f t="shared" si="16"/>
        <v>-2.5000000000000001E-3</v>
      </c>
      <c r="V22" s="26">
        <f t="shared" si="17"/>
        <v>1.2427423840036234</v>
      </c>
      <c r="W22" s="79">
        <f t="shared" si="23"/>
        <v>901</v>
      </c>
      <c r="X22" s="79">
        <f>'Elevation Data'!K24</f>
        <v>896</v>
      </c>
      <c r="Y22" s="76">
        <f t="shared" si="18"/>
        <v>898.5</v>
      </c>
      <c r="Z22" s="76">
        <f t="shared" si="24"/>
        <v>20.100000000000001</v>
      </c>
      <c r="AA22" s="76">
        <f>'Elevation Data'!J24</f>
        <v>22.1</v>
      </c>
      <c r="AB22" s="31">
        <f t="shared" si="19"/>
        <v>2</v>
      </c>
      <c r="AC22" s="79">
        <f t="shared" si="20"/>
        <v>-5</v>
      </c>
      <c r="AD22" s="41"/>
      <c r="AE22" s="41"/>
      <c r="AF22" t="s">
        <v>118</v>
      </c>
      <c r="AG22" t="s">
        <v>2</v>
      </c>
      <c r="AH22" s="110">
        <v>23100</v>
      </c>
      <c r="AI22" t="s">
        <v>148</v>
      </c>
    </row>
    <row r="23" spans="1:35" ht="15" customHeight="1" thickBot="1" x14ac:dyDescent="0.3">
      <c r="A23">
        <f t="shared" si="21"/>
        <v>9.8980573866801418</v>
      </c>
      <c r="B23" s="31">
        <f t="shared" si="11"/>
        <v>9.9891918281737411</v>
      </c>
      <c r="C23" s="7">
        <f t="shared" si="12"/>
        <v>9.9436246074269405</v>
      </c>
      <c r="D23" s="34">
        <f t="shared" si="0"/>
        <v>117.71055874391027</v>
      </c>
      <c r="E23" s="34" t="e">
        <f t="shared" si="1"/>
        <v>#NUM!</v>
      </c>
      <c r="F23" s="34">
        <f t="shared" si="2"/>
        <v>304.20066294924897</v>
      </c>
      <c r="G23">
        <f t="shared" si="3"/>
        <v>-0.26932245522728915</v>
      </c>
      <c r="H23">
        <f t="shared" si="4"/>
        <v>0</v>
      </c>
      <c r="I23" s="34">
        <f t="shared" si="5"/>
        <v>0.41638147174803408</v>
      </c>
      <c r="J23">
        <f t="shared" si="6"/>
        <v>7.6855485344891339E-2</v>
      </c>
      <c r="K23">
        <f t="shared" si="13"/>
        <v>1.0316172529515617E-4</v>
      </c>
      <c r="L23">
        <f t="shared" si="7"/>
        <v>9.1134441493599019E-2</v>
      </c>
      <c r="M23" s="26" t="e">
        <f t="shared" si="8"/>
        <v>#NUM!</v>
      </c>
      <c r="N23" s="34" t="e">
        <f t="shared" si="9"/>
        <v>#NUM!</v>
      </c>
      <c r="O23" s="34" t="e">
        <f t="shared" si="14"/>
        <v>#NUM!</v>
      </c>
      <c r="P23" s="35" t="e">
        <f t="shared" si="10"/>
        <v>#NUM!</v>
      </c>
      <c r="Q23" s="35" t="e">
        <f t="shared" si="22"/>
        <v>#NUM!</v>
      </c>
      <c r="R23" s="44"/>
      <c r="S23" s="61">
        <v>15</v>
      </c>
      <c r="T23" s="34">
        <f t="shared" si="15"/>
        <v>24.140160009149998</v>
      </c>
      <c r="U23" s="67">
        <f t="shared" si="16"/>
        <v>-4.090909090909093E-3</v>
      </c>
      <c r="V23" s="26">
        <f t="shared" si="17"/>
        <v>1.3670166224039852</v>
      </c>
      <c r="W23" s="79">
        <f t="shared" si="23"/>
        <v>896</v>
      </c>
      <c r="X23" s="79">
        <f>'Elevation Data'!K25</f>
        <v>887</v>
      </c>
      <c r="Y23" s="76">
        <f t="shared" si="18"/>
        <v>891.5</v>
      </c>
      <c r="Z23" s="76">
        <f t="shared" si="24"/>
        <v>22.1</v>
      </c>
      <c r="AA23" s="76">
        <f>'Elevation Data'!J25</f>
        <v>24.3</v>
      </c>
      <c r="AB23" s="31">
        <f t="shared" si="19"/>
        <v>2.1999999999999993</v>
      </c>
      <c r="AC23" s="79">
        <f t="shared" si="20"/>
        <v>-9</v>
      </c>
      <c r="AD23" s="41"/>
      <c r="AE23" s="41"/>
      <c r="AF23" t="s">
        <v>122</v>
      </c>
      <c r="AG23" t="s">
        <v>2</v>
      </c>
      <c r="AH23" s="110">
        <v>1.22</v>
      </c>
      <c r="AI23" t="s">
        <v>150</v>
      </c>
    </row>
    <row r="24" spans="1:35" ht="15" customHeight="1" thickBot="1" x14ac:dyDescent="0.3">
      <c r="A24">
        <f t="shared" si="21"/>
        <v>9.9891918281737411</v>
      </c>
      <c r="B24" s="31">
        <f t="shared" si="11"/>
        <v>10.043043998147231</v>
      </c>
      <c r="C24" s="7">
        <f t="shared" si="12"/>
        <v>10.016117913160485</v>
      </c>
      <c r="D24" s="34">
        <f t="shared" si="0"/>
        <v>117.14234123094525</v>
      </c>
      <c r="E24" s="34" t="e">
        <f t="shared" si="1"/>
        <v>#NUM!</v>
      </c>
      <c r="F24" s="34">
        <f t="shared" si="2"/>
        <v>304.34319324608674</v>
      </c>
      <c r="G24">
        <f t="shared" si="3"/>
        <v>0</v>
      </c>
      <c r="H24">
        <f t="shared" si="4"/>
        <v>0</v>
      </c>
      <c r="I24" s="34">
        <f t="shared" si="5"/>
        <v>0.41638147174803408</v>
      </c>
      <c r="J24">
        <f t="shared" si="6"/>
        <v>7.6959488565109785E-2</v>
      </c>
      <c r="K24">
        <f t="shared" si="13"/>
        <v>1.0330132693303326E-4</v>
      </c>
      <c r="L24">
        <f t="shared" si="7"/>
        <v>5.3852169973490377E-2</v>
      </c>
      <c r="M24" s="26" t="e">
        <f t="shared" si="8"/>
        <v>#NUM!</v>
      </c>
      <c r="N24" s="34" t="e">
        <f t="shared" si="9"/>
        <v>#NUM!</v>
      </c>
      <c r="O24" s="34" t="e">
        <f t="shared" si="14"/>
        <v>#NUM!</v>
      </c>
      <c r="P24" s="35" t="e">
        <f t="shared" si="10"/>
        <v>#NUM!</v>
      </c>
      <c r="Q24" s="35" t="e">
        <f t="shared" si="22"/>
        <v>#NUM!</v>
      </c>
      <c r="R24" s="44"/>
      <c r="S24" s="61">
        <v>15</v>
      </c>
      <c r="T24" s="34">
        <f t="shared" si="15"/>
        <v>24.140160009149998</v>
      </c>
      <c r="U24" s="67">
        <f t="shared" si="16"/>
        <v>0</v>
      </c>
      <c r="V24" s="26">
        <f t="shared" si="17"/>
        <v>0.80778254960235563</v>
      </c>
      <c r="W24" s="79">
        <f t="shared" si="23"/>
        <v>887</v>
      </c>
      <c r="X24" s="79">
        <f>'Elevation Data'!K26</f>
        <v>887</v>
      </c>
      <c r="Y24" s="76">
        <f t="shared" si="18"/>
        <v>887</v>
      </c>
      <c r="Z24" s="76">
        <f t="shared" si="24"/>
        <v>24.3</v>
      </c>
      <c r="AA24" s="76">
        <f>'Elevation Data'!J26</f>
        <v>25.6</v>
      </c>
      <c r="AB24" s="31">
        <f t="shared" si="19"/>
        <v>1.3000000000000007</v>
      </c>
      <c r="AC24" s="79">
        <f t="shared" si="20"/>
        <v>0</v>
      </c>
      <c r="AD24" s="41"/>
      <c r="AE24" s="41"/>
      <c r="AH24" s="80"/>
    </row>
    <row r="25" spans="1:35" ht="15" customHeight="1" thickBot="1" x14ac:dyDescent="0.3">
      <c r="A25">
        <f t="shared" si="21"/>
        <v>10.043043998147231</v>
      </c>
      <c r="B25" s="31">
        <f t="shared" si="11"/>
        <v>10.076183795053995</v>
      </c>
      <c r="C25" s="7">
        <f t="shared" si="12"/>
        <v>10.059613896600613</v>
      </c>
      <c r="D25" s="34">
        <f t="shared" si="0"/>
        <v>116.79972123383652</v>
      </c>
      <c r="E25" s="34" t="e">
        <f t="shared" si="1"/>
        <v>#NUM!</v>
      </c>
      <c r="F25" s="34">
        <f t="shared" si="2"/>
        <v>304.35903263988132</v>
      </c>
      <c r="G25">
        <f t="shared" si="3"/>
        <v>-8.2293180536672381E-2</v>
      </c>
      <c r="H25">
        <f t="shared" si="4"/>
        <v>0</v>
      </c>
      <c r="I25" s="34">
        <f t="shared" si="5"/>
        <v>0.41638147174803408</v>
      </c>
      <c r="J25">
        <f t="shared" si="6"/>
        <v>7.6942707305831484E-2</v>
      </c>
      <c r="K25">
        <f t="shared" si="13"/>
        <v>1.0327880175279394E-4</v>
      </c>
      <c r="L25">
        <f t="shared" si="7"/>
        <v>3.3139796906763316E-2</v>
      </c>
      <c r="M25" s="26" t="e">
        <f t="shared" si="8"/>
        <v>#NUM!</v>
      </c>
      <c r="N25" s="34" t="e">
        <f t="shared" si="9"/>
        <v>#NUM!</v>
      </c>
      <c r="O25" s="34" t="e">
        <f t="shared" si="14"/>
        <v>#NUM!</v>
      </c>
      <c r="P25" s="35" t="e">
        <f t="shared" si="10"/>
        <v>#NUM!</v>
      </c>
      <c r="Q25" s="35" t="e">
        <f t="shared" si="22"/>
        <v>#NUM!</v>
      </c>
      <c r="R25" s="44"/>
      <c r="S25" s="61">
        <v>15</v>
      </c>
      <c r="T25" s="34">
        <f t="shared" si="15"/>
        <v>24.140160009149998</v>
      </c>
      <c r="U25" s="67">
        <f t="shared" si="16"/>
        <v>-1.2499999999999989E-3</v>
      </c>
      <c r="V25" s="26">
        <f t="shared" si="17"/>
        <v>0.49709695360144979</v>
      </c>
      <c r="W25" s="79">
        <f t="shared" si="23"/>
        <v>887</v>
      </c>
      <c r="X25" s="79">
        <f>'Elevation Data'!K27</f>
        <v>886</v>
      </c>
      <c r="Y25" s="76">
        <f t="shared" si="18"/>
        <v>886.5</v>
      </c>
      <c r="Z25" s="76">
        <f t="shared" si="24"/>
        <v>25.6</v>
      </c>
      <c r="AA25" s="76">
        <f>'Elevation Data'!J27</f>
        <v>26.400000000000002</v>
      </c>
      <c r="AB25" s="31">
        <f t="shared" si="19"/>
        <v>0.80000000000000071</v>
      </c>
      <c r="AC25" s="79">
        <f t="shared" si="20"/>
        <v>-1</v>
      </c>
      <c r="AD25" s="41"/>
      <c r="AE25" s="41"/>
      <c r="AF25" s="57" t="s">
        <v>193</v>
      </c>
      <c r="AG25" t="s">
        <v>2</v>
      </c>
      <c r="AH25" s="110">
        <v>55</v>
      </c>
      <c r="AI25" t="s">
        <v>194</v>
      </c>
    </row>
    <row r="26" spans="1:35" ht="15" customHeight="1" thickBot="1" x14ac:dyDescent="0.3">
      <c r="A26">
        <f t="shared" si="21"/>
        <v>10.076183795053995</v>
      </c>
      <c r="B26" s="31">
        <f t="shared" si="11"/>
        <v>10.101038642734068</v>
      </c>
      <c r="C26" s="7">
        <f t="shared" si="12"/>
        <v>10.08861121889403</v>
      </c>
      <c r="D26" s="34">
        <f t="shared" si="0"/>
        <v>116.57061378537617</v>
      </c>
      <c r="E26" s="34" t="e">
        <f t="shared" si="1"/>
        <v>#NUM!</v>
      </c>
      <c r="F26" s="34">
        <f t="shared" si="2"/>
        <v>304.37487257253366</v>
      </c>
      <c r="G26">
        <f t="shared" si="3"/>
        <v>0</v>
      </c>
      <c r="H26">
        <f t="shared" si="4"/>
        <v>0</v>
      </c>
      <c r="I26" s="34">
        <f t="shared" si="5"/>
        <v>0.41638147174803408</v>
      </c>
      <c r="J26">
        <f t="shared" si="6"/>
        <v>7.6967488395020628E-2</v>
      </c>
      <c r="K26">
        <f t="shared" si="13"/>
        <v>1.0331206495975923E-4</v>
      </c>
      <c r="L26">
        <f t="shared" si="7"/>
        <v>2.485484768007238E-2</v>
      </c>
      <c r="M26" s="26" t="e">
        <f t="shared" si="8"/>
        <v>#NUM!</v>
      </c>
      <c r="N26" s="34" t="e">
        <f t="shared" si="9"/>
        <v>#NUM!</v>
      </c>
      <c r="O26" s="34" t="e">
        <f t="shared" si="14"/>
        <v>#NUM!</v>
      </c>
      <c r="P26" s="35" t="e">
        <f t="shared" si="10"/>
        <v>#NUM!</v>
      </c>
      <c r="Q26" s="35" t="e">
        <f t="shared" si="22"/>
        <v>#NUM!</v>
      </c>
      <c r="R26" s="44"/>
      <c r="S26" s="61">
        <v>15</v>
      </c>
      <c r="T26" s="34">
        <f t="shared" si="15"/>
        <v>24.140160009149998</v>
      </c>
      <c r="U26" s="67">
        <f t="shared" si="16"/>
        <v>0</v>
      </c>
      <c r="V26" s="26">
        <f t="shared" si="17"/>
        <v>0.37282271520108567</v>
      </c>
      <c r="W26" s="79">
        <f t="shared" si="23"/>
        <v>886</v>
      </c>
      <c r="X26" s="79">
        <f>'Elevation Data'!K28</f>
        <v>886</v>
      </c>
      <c r="Y26" s="76">
        <f t="shared" si="18"/>
        <v>886</v>
      </c>
      <c r="Z26" s="76">
        <f t="shared" si="24"/>
        <v>26.400000000000002</v>
      </c>
      <c r="AA26" s="76">
        <f>'Elevation Data'!J28</f>
        <v>27</v>
      </c>
      <c r="AB26" s="31">
        <f t="shared" si="19"/>
        <v>0.59999999999999787</v>
      </c>
      <c r="AC26" s="79">
        <f t="shared" si="20"/>
        <v>0</v>
      </c>
      <c r="AD26" s="41"/>
      <c r="AE26" s="41"/>
      <c r="AF26" s="57" t="s">
        <v>226</v>
      </c>
      <c r="AG26" t="s">
        <v>2</v>
      </c>
      <c r="AH26" s="110">
        <v>72</v>
      </c>
    </row>
    <row r="27" spans="1:35" ht="15" customHeight="1" thickBot="1" x14ac:dyDescent="0.3">
      <c r="A27">
        <f t="shared" si="21"/>
        <v>10.101038642734068</v>
      </c>
      <c r="B27" s="31">
        <f t="shared" si="11"/>
        <v>10.146605863480866</v>
      </c>
      <c r="C27" s="7">
        <f t="shared" si="12"/>
        <v>10.123822253107468</v>
      </c>
      <c r="D27" s="34">
        <f t="shared" si="0"/>
        <v>116.29167324262492</v>
      </c>
      <c r="E27" s="34" t="e">
        <f t="shared" si="1"/>
        <v>#NUM!</v>
      </c>
      <c r="F27" s="34">
        <f t="shared" si="2"/>
        <v>304.39071304405144</v>
      </c>
      <c r="G27">
        <f t="shared" si="3"/>
        <v>-5.98495931869387E-2</v>
      </c>
      <c r="H27">
        <f t="shared" si="4"/>
        <v>0</v>
      </c>
      <c r="I27" s="34">
        <f t="shared" si="5"/>
        <v>0.41638147174803408</v>
      </c>
      <c r="J27">
        <f t="shared" si="6"/>
        <v>7.6956374980457709E-2</v>
      </c>
      <c r="K27">
        <f t="shared" si="13"/>
        <v>1.0329714762477545E-4</v>
      </c>
      <c r="L27">
        <f t="shared" si="7"/>
        <v>4.5567220746799579E-2</v>
      </c>
      <c r="M27" s="26" t="e">
        <f t="shared" si="8"/>
        <v>#NUM!</v>
      </c>
      <c r="N27" s="34" t="e">
        <f t="shared" si="9"/>
        <v>#NUM!</v>
      </c>
      <c r="O27" s="34" t="e">
        <f t="shared" si="14"/>
        <v>#NUM!</v>
      </c>
      <c r="P27" s="35" t="e">
        <f t="shared" si="10"/>
        <v>#NUM!</v>
      </c>
      <c r="Q27" s="35" t="e">
        <f t="shared" si="22"/>
        <v>#NUM!</v>
      </c>
      <c r="R27" s="44"/>
      <c r="S27" s="61">
        <v>15</v>
      </c>
      <c r="T27" s="34">
        <f t="shared" si="15"/>
        <v>24.140160009149998</v>
      </c>
      <c r="U27" s="67">
        <f t="shared" si="16"/>
        <v>-9.0909090909090801E-4</v>
      </c>
      <c r="V27" s="26">
        <f t="shared" si="17"/>
        <v>0.68350831120199373</v>
      </c>
      <c r="W27" s="79">
        <f t="shared" si="23"/>
        <v>886</v>
      </c>
      <c r="X27" s="79">
        <f>'Elevation Data'!K29</f>
        <v>885</v>
      </c>
      <c r="Y27" s="76">
        <f t="shared" si="18"/>
        <v>885.5</v>
      </c>
      <c r="Z27" s="76">
        <f t="shared" si="24"/>
        <v>27</v>
      </c>
      <c r="AA27" s="76">
        <f>'Elevation Data'!J29</f>
        <v>28.1</v>
      </c>
      <c r="AB27" s="31">
        <f t="shared" si="19"/>
        <v>1.1000000000000014</v>
      </c>
      <c r="AC27" s="79">
        <f t="shared" si="20"/>
        <v>-1</v>
      </c>
      <c r="AD27" s="41"/>
      <c r="AE27" s="41"/>
      <c r="AF27" s="57" t="s">
        <v>193</v>
      </c>
      <c r="AG27" t="s">
        <v>2</v>
      </c>
      <c r="AH27" s="73">
        <f>AH25*AH26</f>
        <v>3960</v>
      </c>
      <c r="AI27" t="s">
        <v>195</v>
      </c>
    </row>
    <row r="28" spans="1:35" ht="15" customHeight="1" thickBot="1" x14ac:dyDescent="0.4">
      <c r="A28">
        <f t="shared" si="21"/>
        <v>10.146605863480866</v>
      </c>
      <c r="B28" s="31">
        <f t="shared" si="11"/>
        <v>10.188030609614321</v>
      </c>
      <c r="C28" s="7">
        <f t="shared" si="12"/>
        <v>10.167318236547594</v>
      </c>
      <c r="D28" s="34">
        <f t="shared" si="0"/>
        <v>115.94599314045267</v>
      </c>
      <c r="E28" s="34" t="e">
        <f t="shared" si="1"/>
        <v>#NUM!</v>
      </c>
      <c r="F28" s="34">
        <f t="shared" si="2"/>
        <v>304.42239560371462</v>
      </c>
      <c r="G28">
        <f t="shared" si="3"/>
        <v>-6.5834550601327327E-2</v>
      </c>
      <c r="H28">
        <f t="shared" si="4"/>
        <v>0</v>
      </c>
      <c r="I28" s="34">
        <f t="shared" si="5"/>
        <v>0.41638147174803408</v>
      </c>
      <c r="J28">
        <f t="shared" si="6"/>
        <v>7.6962864273954879E-2</v>
      </c>
      <c r="K28">
        <f t="shared" si="13"/>
        <v>1.0330585808584548E-4</v>
      </c>
      <c r="L28">
        <f t="shared" si="7"/>
        <v>4.1424746133454114E-2</v>
      </c>
      <c r="M28" s="26" t="e">
        <f t="shared" si="8"/>
        <v>#NUM!</v>
      </c>
      <c r="N28" s="34" t="e">
        <f t="shared" si="9"/>
        <v>#NUM!</v>
      </c>
      <c r="O28" s="34" t="e">
        <f t="shared" si="14"/>
        <v>#NUM!</v>
      </c>
      <c r="P28" s="35" t="e">
        <f t="shared" si="10"/>
        <v>#NUM!</v>
      </c>
      <c r="Q28" s="35" t="e">
        <f t="shared" si="22"/>
        <v>#NUM!</v>
      </c>
      <c r="R28" s="44"/>
      <c r="S28" s="61">
        <v>15</v>
      </c>
      <c r="T28" s="34">
        <f t="shared" si="15"/>
        <v>24.140160009149998</v>
      </c>
      <c r="U28" s="67">
        <f t="shared" si="16"/>
        <v>-1E-3</v>
      </c>
      <c r="V28" s="26">
        <f t="shared" si="17"/>
        <v>0.62137119200181168</v>
      </c>
      <c r="W28" s="79">
        <f t="shared" si="23"/>
        <v>885</v>
      </c>
      <c r="X28" s="79">
        <f>'Elevation Data'!K30</f>
        <v>884</v>
      </c>
      <c r="Y28" s="76">
        <f t="shared" si="18"/>
        <v>884.5</v>
      </c>
      <c r="Z28" s="76">
        <f t="shared" si="24"/>
        <v>28.1</v>
      </c>
      <c r="AA28" s="76">
        <f>'Elevation Data'!J30</f>
        <v>29.1</v>
      </c>
      <c r="AB28" s="31">
        <f t="shared" si="19"/>
        <v>1</v>
      </c>
      <c r="AC28" s="79">
        <f t="shared" si="20"/>
        <v>-1</v>
      </c>
      <c r="AD28" s="41"/>
      <c r="AE28" s="41"/>
      <c r="AF28" s="50" t="s">
        <v>212</v>
      </c>
      <c r="AG28" t="s">
        <v>2</v>
      </c>
      <c r="AH28" s="111">
        <v>0.9</v>
      </c>
      <c r="AI28" t="s">
        <v>211</v>
      </c>
    </row>
    <row r="29" spans="1:35" ht="15" customHeight="1" x14ac:dyDescent="0.25">
      <c r="A29">
        <f t="shared" si="21"/>
        <v>10.188030609614321</v>
      </c>
      <c r="B29" s="31">
        <f t="shared" si="11"/>
        <v>10.266737627267885</v>
      </c>
      <c r="C29" s="7">
        <f t="shared" si="12"/>
        <v>10.227384118441103</v>
      </c>
      <c r="D29" s="34">
        <f t="shared" si="0"/>
        <v>115.46664299013386</v>
      </c>
      <c r="E29" s="34" t="e">
        <f t="shared" si="1"/>
        <v>#NUM!</v>
      </c>
      <c r="F29" s="34">
        <f t="shared" si="2"/>
        <v>304.4382376918756</v>
      </c>
      <c r="G29">
        <f t="shared" si="3"/>
        <v>0</v>
      </c>
      <c r="H29">
        <f t="shared" si="4"/>
        <v>0</v>
      </c>
      <c r="I29" s="34">
        <f t="shared" si="5"/>
        <v>0.41638147174803408</v>
      </c>
      <c r="J29">
        <f t="shared" si="6"/>
        <v>7.6983489687783749E-2</v>
      </c>
      <c r="K29">
        <f t="shared" si="13"/>
        <v>1.0333354320507885E-4</v>
      </c>
      <c r="L29">
        <f t="shared" si="7"/>
        <v>7.870701765356275E-2</v>
      </c>
      <c r="M29" s="26" t="e">
        <f t="shared" si="8"/>
        <v>#NUM!</v>
      </c>
      <c r="N29" s="34" t="e">
        <f t="shared" si="9"/>
        <v>#NUM!</v>
      </c>
      <c r="O29" s="34" t="e">
        <f t="shared" si="14"/>
        <v>#NUM!</v>
      </c>
      <c r="P29" s="35" t="e">
        <f t="shared" si="10"/>
        <v>#NUM!</v>
      </c>
      <c r="Q29" s="35" t="e">
        <f t="shared" si="22"/>
        <v>#NUM!</v>
      </c>
      <c r="R29" s="44"/>
      <c r="S29" s="61">
        <v>15</v>
      </c>
      <c r="T29" s="34">
        <f t="shared" si="15"/>
        <v>24.140160009149998</v>
      </c>
      <c r="U29" s="67">
        <f t="shared" si="16"/>
        <v>0</v>
      </c>
      <c r="V29" s="26">
        <f t="shared" si="17"/>
        <v>1.1806052648034413</v>
      </c>
      <c r="W29" s="79">
        <f t="shared" si="23"/>
        <v>884</v>
      </c>
      <c r="X29" s="79">
        <f>'Elevation Data'!K31</f>
        <v>884</v>
      </c>
      <c r="Y29" s="76">
        <f t="shared" si="18"/>
        <v>884</v>
      </c>
      <c r="Z29" s="76">
        <f t="shared" si="24"/>
        <v>29.1</v>
      </c>
      <c r="AA29" s="76">
        <f>'Elevation Data'!J31</f>
        <v>31</v>
      </c>
      <c r="AB29" s="31">
        <f t="shared" si="19"/>
        <v>1.8999999999999986</v>
      </c>
      <c r="AC29" s="79">
        <f t="shared" si="20"/>
        <v>0</v>
      </c>
      <c r="AD29" s="41"/>
      <c r="AE29" s="41"/>
    </row>
    <row r="30" spans="1:35" ht="15" customHeight="1" x14ac:dyDescent="0.35">
      <c r="A30">
        <f t="shared" si="21"/>
        <v>10.266737627267885</v>
      </c>
      <c r="B30" s="31">
        <f t="shared" si="11"/>
        <v>10.27916505110792</v>
      </c>
      <c r="C30" s="7">
        <f t="shared" si="12"/>
        <v>10.272951339187903</v>
      </c>
      <c r="D30" s="34">
        <f t="shared" si="0"/>
        <v>115.10148758310142</v>
      </c>
      <c r="E30" s="34" t="e">
        <f t="shared" si="1"/>
        <v>#NUM!</v>
      </c>
      <c r="F30" s="34">
        <f t="shared" si="2"/>
        <v>304.46992348489499</v>
      </c>
      <c r="G30">
        <f t="shared" si="3"/>
        <v>-0.43889382607612126</v>
      </c>
      <c r="H30">
        <f t="shared" si="4"/>
        <v>0</v>
      </c>
      <c r="I30" s="34">
        <f t="shared" si="5"/>
        <v>0.41638147174803408</v>
      </c>
      <c r="J30">
        <f t="shared" si="6"/>
        <v>7.6880659376405772E-2</v>
      </c>
      <c r="K30">
        <f t="shared" si="13"/>
        <v>1.0319551594148426E-4</v>
      </c>
      <c r="L30">
        <f t="shared" si="7"/>
        <v>1.2427423840036263E-2</v>
      </c>
      <c r="M30" s="26" t="e">
        <f t="shared" si="8"/>
        <v>#NUM!</v>
      </c>
      <c r="N30" s="34" t="e">
        <f t="shared" si="9"/>
        <v>#NUM!</v>
      </c>
      <c r="O30" s="34" t="e">
        <f t="shared" si="14"/>
        <v>#NUM!</v>
      </c>
      <c r="P30" s="35" t="e">
        <f t="shared" si="10"/>
        <v>#NUM!</v>
      </c>
      <c r="Q30" s="35" t="e">
        <f t="shared" si="22"/>
        <v>#NUM!</v>
      </c>
      <c r="R30" s="44"/>
      <c r="S30" s="61">
        <v>15</v>
      </c>
      <c r="T30" s="34">
        <f t="shared" si="15"/>
        <v>24.140160009149998</v>
      </c>
      <c r="U30" s="67">
        <f t="shared" si="16"/>
        <v>-6.6666666666666515E-3</v>
      </c>
      <c r="V30" s="26">
        <f t="shared" si="17"/>
        <v>0.18641135760054395</v>
      </c>
      <c r="W30" s="79">
        <f t="shared" si="23"/>
        <v>884</v>
      </c>
      <c r="X30" s="79">
        <f>'Elevation Data'!K32</f>
        <v>882</v>
      </c>
      <c r="Y30" s="76">
        <f t="shared" si="18"/>
        <v>883</v>
      </c>
      <c r="Z30" s="76">
        <f t="shared" si="24"/>
        <v>31</v>
      </c>
      <c r="AA30" s="76">
        <f>'Elevation Data'!J32</f>
        <v>31.3</v>
      </c>
      <c r="AB30" s="31">
        <f t="shared" si="19"/>
        <v>0.30000000000000071</v>
      </c>
      <c r="AC30" s="79">
        <f t="shared" si="20"/>
        <v>-2</v>
      </c>
      <c r="AF30" t="s">
        <v>157</v>
      </c>
      <c r="AG30" t="s">
        <v>2</v>
      </c>
      <c r="AH30">
        <f>LOOKUP(AD2+1,Lookup!A:A,Lookup!J:J)</f>
        <v>0</v>
      </c>
    </row>
    <row r="31" spans="1:35" ht="15" customHeight="1" x14ac:dyDescent="0.35">
      <c r="A31">
        <f t="shared" si="21"/>
        <v>10.27916505110792</v>
      </c>
      <c r="B31" s="31">
        <f t="shared" si="11"/>
        <v>10.291592474947956</v>
      </c>
      <c r="C31" s="7">
        <f t="shared" si="12"/>
        <v>10.285378763027939</v>
      </c>
      <c r="D31" s="34">
        <f t="shared" si="0"/>
        <v>115.00167637273258</v>
      </c>
      <c r="E31" s="34" t="e">
        <f t="shared" si="1"/>
        <v>#NUM!</v>
      </c>
      <c r="F31" s="34">
        <f t="shared" si="2"/>
        <v>304.48576718976898</v>
      </c>
      <c r="G31">
        <f t="shared" si="3"/>
        <v>0.21944813219322171</v>
      </c>
      <c r="H31">
        <f t="shared" si="4"/>
        <v>0</v>
      </c>
      <c r="I31" s="34">
        <f t="shared" si="5"/>
        <v>0.41638147174803408</v>
      </c>
      <c r="J31">
        <f t="shared" si="6"/>
        <v>7.7050908281239963E-2</v>
      </c>
      <c r="K31">
        <f t="shared" si="13"/>
        <v>1.0342403796139593E-4</v>
      </c>
      <c r="L31">
        <f t="shared" si="7"/>
        <v>1.2427423840036263E-2</v>
      </c>
      <c r="M31" s="26" t="e">
        <f t="shared" si="8"/>
        <v>#NUM!</v>
      </c>
      <c r="N31" s="34" t="e">
        <f t="shared" si="9"/>
        <v>#NUM!</v>
      </c>
      <c r="O31" s="34" t="e">
        <f t="shared" si="14"/>
        <v>#NUM!</v>
      </c>
      <c r="P31" s="35" t="e">
        <f t="shared" si="10"/>
        <v>#NUM!</v>
      </c>
      <c r="Q31" s="35" t="e">
        <f t="shared" si="22"/>
        <v>#NUM!</v>
      </c>
      <c r="R31" s="44"/>
      <c r="S31" s="61">
        <v>15</v>
      </c>
      <c r="T31" s="34">
        <f t="shared" si="15"/>
        <v>24.140160009149998</v>
      </c>
      <c r="U31" s="67">
        <f t="shared" si="16"/>
        <v>3.3333333333333257E-3</v>
      </c>
      <c r="V31" s="26">
        <f t="shared" si="17"/>
        <v>0.18641135760054395</v>
      </c>
      <c r="W31" s="79">
        <f t="shared" si="23"/>
        <v>882</v>
      </c>
      <c r="X31" s="79">
        <f>'Elevation Data'!K33</f>
        <v>883</v>
      </c>
      <c r="Y31" s="76">
        <f t="shared" si="18"/>
        <v>882.5</v>
      </c>
      <c r="Z31" s="76">
        <f t="shared" si="24"/>
        <v>31.3</v>
      </c>
      <c r="AA31" s="76">
        <f>'Elevation Data'!J33</f>
        <v>31.6</v>
      </c>
      <c r="AB31" s="31">
        <f t="shared" si="19"/>
        <v>0.30000000000000071</v>
      </c>
      <c r="AC31" s="79">
        <f t="shared" si="20"/>
        <v>1</v>
      </c>
      <c r="AF31" t="s">
        <v>158</v>
      </c>
      <c r="AG31" t="s">
        <v>2</v>
      </c>
      <c r="AH31">
        <f>LOOKUP(AD2+1,Lookup!A:A,Lookup!F:F)</f>
        <v>0</v>
      </c>
    </row>
    <row r="32" spans="1:35" ht="15" customHeight="1" x14ac:dyDescent="0.35">
      <c r="A32">
        <f t="shared" ref="A32:A95" si="25">B31</f>
        <v>10.291592474947956</v>
      </c>
      <c r="B32" s="31">
        <f t="shared" ref="B32:B95" si="26">A32+L32</f>
        <v>10.308162373401338</v>
      </c>
      <c r="C32" s="93">
        <f t="shared" ref="C32:C95" si="27">(A32+A32+L32)/2</f>
        <v>10.299877424174648</v>
      </c>
      <c r="D32" s="34">
        <f t="shared" ref="D32:D95" si="28">90-(90-$AH$14)*SIN(((180*(C32-$AH$15))/$AH$17*3.1416/180))</f>
        <v>114.88510989905772</v>
      </c>
      <c r="E32" s="34" t="e">
        <f t="shared" ref="E32:E95" si="29">$AH$20*((COS(D32*3.1416/180))^0.3)</f>
        <v>#NUM!</v>
      </c>
      <c r="F32" s="34">
        <f t="shared" ref="F32:F95" si="30">0.5*(((-3.64*10^-14)*Y32^3)+((3.88*10^-9)*Y32^2)-((1.18*10^-4)*Y32)+1.17)*T32^3*$AH$5</f>
        <v>304.51745621628459</v>
      </c>
      <c r="G32">
        <f t="shared" ref="G32:G95" si="31">0.278*$AH$10*T32*SIN(U32)</f>
        <v>-0.49375458282356288</v>
      </c>
      <c r="H32">
        <f t="shared" ref="H32:H95" si="32">(5.46*10^-7)*((T32^2-T32^2)*(T32)/(V32))</f>
        <v>0</v>
      </c>
      <c r="I32" s="34">
        <f t="shared" ref="I32:I95" si="33">0.278*$AH$6*(1+(T32)/161)*$AH$10*(T32)</f>
        <v>0.41638147174803408</v>
      </c>
      <c r="J32">
        <f t="shared" ref="J32:J95" si="34">(F32+G32+H32+I32)/$AH$27</f>
        <v>7.6878808864951784E-2</v>
      </c>
      <c r="K32">
        <f t="shared" ref="K32:K95" si="35">J32/745</f>
        <v>1.0319303203349233E-4</v>
      </c>
      <c r="L32">
        <f t="shared" ref="L32:L95" si="36">V32/S32</f>
        <v>1.6569898453381585E-2</v>
      </c>
      <c r="M32" s="26" t="e">
        <f t="shared" ref="M32:M95" si="37">J32-E32</f>
        <v>#NUM!</v>
      </c>
      <c r="N32" s="34" t="e">
        <f t="shared" ref="N32:N95" si="38">$AH$21/(M32^($AH$22-1))</f>
        <v>#NUM!</v>
      </c>
      <c r="O32" s="34" t="e">
        <f t="shared" ref="O32:O95" si="39">IF(N32&lt;6000,N32,6000)</f>
        <v>#NUM!</v>
      </c>
      <c r="P32" s="35" t="e">
        <f t="shared" ref="P32:P95" si="40">(M32*(B32-A32)/($AH$21/M32^($AH$22-1)))</f>
        <v>#NUM!</v>
      </c>
      <c r="Q32" s="35" t="e">
        <f t="shared" ref="Q32:Q95" si="41">Q31+P32</f>
        <v>#NUM!</v>
      </c>
      <c r="R32" s="44"/>
      <c r="S32" s="61">
        <v>15</v>
      </c>
      <c r="T32" s="34">
        <f t="shared" ref="T32:T95" si="42">S32*1.60934400061</f>
        <v>24.140160009149998</v>
      </c>
      <c r="U32" s="67">
        <f t="shared" ref="U32:U95" si="43">AC32/(AB32*1000)</f>
        <v>-7.5000000000000266E-3</v>
      </c>
      <c r="V32" s="26">
        <f t="shared" ref="V32:V95" si="44">AB32/1.60934400061</f>
        <v>0.24854847680072378</v>
      </c>
      <c r="W32" s="79">
        <f t="shared" ref="W32:W95" si="45">X31</f>
        <v>883</v>
      </c>
      <c r="X32" s="79">
        <f>'Elevation Data'!K34</f>
        <v>880</v>
      </c>
      <c r="Y32" s="76">
        <f t="shared" ref="Y32:Y95" si="46">(W32+X32)/2</f>
        <v>881.5</v>
      </c>
      <c r="Z32" s="76">
        <f t="shared" ref="Z32:Z95" si="47">AA31</f>
        <v>31.6</v>
      </c>
      <c r="AA32" s="76">
        <f>'Elevation Data'!J34</f>
        <v>32</v>
      </c>
      <c r="AB32" s="31">
        <f t="shared" ref="AB32:AB95" si="48">AA32-Z32</f>
        <v>0.39999999999999858</v>
      </c>
      <c r="AC32" s="79">
        <f t="shared" ref="AC32:AC95" si="49">X32-W32</f>
        <v>-3</v>
      </c>
      <c r="AF32" t="s">
        <v>159</v>
      </c>
      <c r="AG32" t="s">
        <v>2</v>
      </c>
      <c r="AH32">
        <f>IF(AD2+1=Lookup!E208,(AH16+1-AH17),(AH30-AH31))</f>
        <v>0</v>
      </c>
    </row>
    <row r="33" spans="1:29" ht="15" customHeight="1" x14ac:dyDescent="0.25">
      <c r="A33">
        <f t="shared" si="25"/>
        <v>10.308162373401338</v>
      </c>
      <c r="B33" s="31">
        <f t="shared" si="26"/>
        <v>10.478003832548499</v>
      </c>
      <c r="C33" s="93">
        <f t="shared" si="27"/>
        <v>10.393083102974918</v>
      </c>
      <c r="D33" s="34">
        <f t="shared" si="28"/>
        <v>114.13270652387654</v>
      </c>
      <c r="E33" s="34" t="e">
        <f t="shared" si="29"/>
        <v>#NUM!</v>
      </c>
      <c r="F33" s="34">
        <f t="shared" si="30"/>
        <v>304.7393397661516</v>
      </c>
      <c r="G33">
        <f t="shared" si="31"/>
        <v>-0.17662909964028101</v>
      </c>
      <c r="H33">
        <f t="shared" si="32"/>
        <v>0</v>
      </c>
      <c r="I33" s="34">
        <f t="shared" si="33"/>
        <v>0.41638147174803408</v>
      </c>
      <c r="J33">
        <f t="shared" si="34"/>
        <v>7.7014922257136187E-2</v>
      </c>
      <c r="K33">
        <f t="shared" si="35"/>
        <v>1.0337573457333717E-4</v>
      </c>
      <c r="L33">
        <f t="shared" si="36"/>
        <v>0.16984145914716192</v>
      </c>
      <c r="M33" s="26" t="e">
        <f t="shared" si="37"/>
        <v>#NUM!</v>
      </c>
      <c r="N33" s="34" t="e">
        <f t="shared" si="38"/>
        <v>#NUM!</v>
      </c>
      <c r="O33" s="34" t="e">
        <f t="shared" si="39"/>
        <v>#NUM!</v>
      </c>
      <c r="P33" s="35" t="e">
        <f t="shared" si="40"/>
        <v>#NUM!</v>
      </c>
      <c r="Q33" s="35" t="e">
        <f t="shared" si="41"/>
        <v>#NUM!</v>
      </c>
      <c r="R33" s="44"/>
      <c r="S33" s="61">
        <v>15</v>
      </c>
      <c r="T33" s="34">
        <f t="shared" si="42"/>
        <v>24.140160009149998</v>
      </c>
      <c r="U33" s="67">
        <f t="shared" si="43"/>
        <v>-2.6829268292682916E-3</v>
      </c>
      <c r="V33" s="26">
        <f t="shared" si="44"/>
        <v>2.5476218872074288</v>
      </c>
      <c r="W33" s="79">
        <f t="shared" si="45"/>
        <v>880</v>
      </c>
      <c r="X33" s="79">
        <f>'Elevation Data'!K35</f>
        <v>869</v>
      </c>
      <c r="Y33" s="76">
        <f t="shared" si="46"/>
        <v>874.5</v>
      </c>
      <c r="Z33" s="76">
        <f t="shared" si="47"/>
        <v>32</v>
      </c>
      <c r="AA33" s="76">
        <f>'Elevation Data'!J35</f>
        <v>36.1</v>
      </c>
      <c r="AB33" s="31">
        <f t="shared" si="48"/>
        <v>4.1000000000000014</v>
      </c>
      <c r="AC33" s="79">
        <f t="shared" si="49"/>
        <v>-11</v>
      </c>
    </row>
    <row r="34" spans="1:29" ht="15" customHeight="1" x14ac:dyDescent="0.25">
      <c r="A34">
        <f t="shared" si="25"/>
        <v>10.478003832548499</v>
      </c>
      <c r="B34" s="31">
        <f t="shared" si="26"/>
        <v>10.482146307161845</v>
      </c>
      <c r="C34" s="93">
        <f t="shared" si="27"/>
        <v>10.480075069855172</v>
      </c>
      <c r="D34" s="34">
        <f t="shared" si="28"/>
        <v>113.4258058055506</v>
      </c>
      <c r="E34" s="34" t="e">
        <f t="shared" si="29"/>
        <v>#NUM!</v>
      </c>
      <c r="F34" s="34">
        <f t="shared" si="30"/>
        <v>304.89789270013489</v>
      </c>
      <c r="G34">
        <f t="shared" si="31"/>
        <v>0.65833464336546066</v>
      </c>
      <c r="H34">
        <f t="shared" si="32"/>
        <v>0</v>
      </c>
      <c r="I34" s="34">
        <f t="shared" si="33"/>
        <v>0.41638147174803408</v>
      </c>
      <c r="J34">
        <f t="shared" si="34"/>
        <v>7.72658103068809E-2</v>
      </c>
      <c r="K34">
        <f t="shared" si="35"/>
        <v>1.0371249705621597E-4</v>
      </c>
      <c r="L34">
        <f t="shared" si="36"/>
        <v>4.1424746133454701E-3</v>
      </c>
      <c r="M34" s="26" t="e">
        <f t="shared" si="37"/>
        <v>#NUM!</v>
      </c>
      <c r="N34" s="34" t="e">
        <f t="shared" si="38"/>
        <v>#NUM!</v>
      </c>
      <c r="O34" s="34" t="e">
        <f t="shared" si="39"/>
        <v>#NUM!</v>
      </c>
      <c r="P34" s="35" t="e">
        <f t="shared" si="40"/>
        <v>#NUM!</v>
      </c>
      <c r="Q34" s="35" t="e">
        <f t="shared" si="41"/>
        <v>#NUM!</v>
      </c>
      <c r="R34" s="44"/>
      <c r="S34" s="94">
        <v>15</v>
      </c>
      <c r="T34" s="95">
        <f t="shared" si="42"/>
        <v>24.140160009149998</v>
      </c>
      <c r="U34" s="96">
        <f t="shared" si="43"/>
        <v>9.999999999999858E-3</v>
      </c>
      <c r="V34" s="97">
        <f t="shared" si="44"/>
        <v>6.2137119200182049E-2</v>
      </c>
      <c r="W34" s="98">
        <f t="shared" si="45"/>
        <v>869</v>
      </c>
      <c r="X34" s="98">
        <f>'Elevation Data'!K36</f>
        <v>870</v>
      </c>
      <c r="Y34" s="99">
        <f t="shared" si="46"/>
        <v>869.5</v>
      </c>
      <c r="Z34" s="99">
        <f t="shared" si="47"/>
        <v>36.1</v>
      </c>
      <c r="AA34" s="99">
        <f>'Elevation Data'!J36</f>
        <v>36.200000000000003</v>
      </c>
      <c r="AB34" s="100">
        <f t="shared" si="48"/>
        <v>0.10000000000000142</v>
      </c>
      <c r="AC34" s="98">
        <f t="shared" si="49"/>
        <v>1</v>
      </c>
    </row>
    <row r="35" spans="1:29" ht="15" customHeight="1" x14ac:dyDescent="0.25">
      <c r="A35">
        <f t="shared" si="25"/>
        <v>10.482146307161845</v>
      </c>
      <c r="B35" s="31">
        <f t="shared" si="26"/>
        <v>10.519428578681953</v>
      </c>
      <c r="C35" s="93">
        <f t="shared" si="27"/>
        <v>10.500787442921899</v>
      </c>
      <c r="D35" s="34">
        <f t="shared" si="28"/>
        <v>113.25684821010424</v>
      </c>
      <c r="E35" s="34" t="e">
        <f t="shared" si="29"/>
        <v>#NUM!</v>
      </c>
      <c r="F35" s="34">
        <f t="shared" si="30"/>
        <v>304.88203498081538</v>
      </c>
      <c r="G35">
        <f t="shared" si="31"/>
        <v>0</v>
      </c>
      <c r="H35">
        <f t="shared" si="32"/>
        <v>0</v>
      </c>
      <c r="I35" s="34">
        <f t="shared" si="33"/>
        <v>0.41638147174803408</v>
      </c>
      <c r="J35">
        <f t="shared" si="34"/>
        <v>7.7095559710243289E-2</v>
      </c>
      <c r="K35">
        <f t="shared" si="35"/>
        <v>1.0348397276542724E-4</v>
      </c>
      <c r="L35">
        <f t="shared" si="36"/>
        <v>3.7282271520108642E-2</v>
      </c>
      <c r="M35" s="26" t="e">
        <f t="shared" si="37"/>
        <v>#NUM!</v>
      </c>
      <c r="N35" s="34" t="e">
        <f t="shared" si="38"/>
        <v>#NUM!</v>
      </c>
      <c r="O35" s="34" t="e">
        <f t="shared" si="39"/>
        <v>#NUM!</v>
      </c>
      <c r="P35" s="35" t="e">
        <f t="shared" si="40"/>
        <v>#NUM!</v>
      </c>
      <c r="Q35" s="35" t="e">
        <f t="shared" si="41"/>
        <v>#NUM!</v>
      </c>
      <c r="R35" s="44"/>
      <c r="S35" s="61">
        <v>15</v>
      </c>
      <c r="T35" s="34">
        <f t="shared" si="42"/>
        <v>24.140160009149998</v>
      </c>
      <c r="U35" s="67">
        <f t="shared" si="43"/>
        <v>0</v>
      </c>
      <c r="V35" s="26">
        <f t="shared" si="44"/>
        <v>0.55923407280162962</v>
      </c>
      <c r="W35" s="79">
        <f t="shared" si="45"/>
        <v>870</v>
      </c>
      <c r="X35" s="79">
        <f>'Elevation Data'!K37</f>
        <v>870</v>
      </c>
      <c r="Y35" s="76">
        <f t="shared" si="46"/>
        <v>870</v>
      </c>
      <c r="Z35" s="76">
        <f t="shared" si="47"/>
        <v>36.200000000000003</v>
      </c>
      <c r="AA35" s="76">
        <f>'Elevation Data'!J37</f>
        <v>37.1</v>
      </c>
      <c r="AB35" s="31">
        <f t="shared" si="48"/>
        <v>0.89999999999999858</v>
      </c>
      <c r="AC35" s="79">
        <f t="shared" si="49"/>
        <v>0</v>
      </c>
    </row>
    <row r="36" spans="1:29" ht="15" customHeight="1" x14ac:dyDescent="0.25">
      <c r="A36">
        <f t="shared" si="25"/>
        <v>10.519428578681953</v>
      </c>
      <c r="B36" s="31">
        <f t="shared" si="26"/>
        <v>10.560853324815408</v>
      </c>
      <c r="C36" s="93">
        <f t="shared" si="27"/>
        <v>10.540140951748681</v>
      </c>
      <c r="D36" s="34">
        <f t="shared" si="28"/>
        <v>112.93515387283325</v>
      </c>
      <c r="E36" s="34" t="e">
        <f t="shared" si="29"/>
        <v>#NUM!</v>
      </c>
      <c r="F36" s="34">
        <f t="shared" si="30"/>
        <v>304.97718938372014</v>
      </c>
      <c r="G36">
        <f t="shared" si="31"/>
        <v>-0.39500499940257161</v>
      </c>
      <c r="H36">
        <f t="shared" si="32"/>
        <v>0</v>
      </c>
      <c r="I36" s="34">
        <f t="shared" si="33"/>
        <v>0.41638147174803408</v>
      </c>
      <c r="J36">
        <f t="shared" si="34"/>
        <v>7.7019839862642839E-2</v>
      </c>
      <c r="K36">
        <f t="shared" si="35"/>
        <v>1.0338233538609777E-4</v>
      </c>
      <c r="L36">
        <f t="shared" si="36"/>
        <v>4.1424746133454114E-2</v>
      </c>
      <c r="M36" s="26" t="e">
        <f t="shared" si="37"/>
        <v>#NUM!</v>
      </c>
      <c r="N36" s="34" t="e">
        <f t="shared" si="38"/>
        <v>#NUM!</v>
      </c>
      <c r="O36" s="34" t="e">
        <f t="shared" si="39"/>
        <v>#NUM!</v>
      </c>
      <c r="P36" s="35" t="e">
        <f t="shared" si="40"/>
        <v>#NUM!</v>
      </c>
      <c r="Q36" s="35" t="e">
        <f t="shared" si="41"/>
        <v>#NUM!</v>
      </c>
      <c r="R36" s="44"/>
      <c r="S36" s="61">
        <v>15</v>
      </c>
      <c r="T36" s="34">
        <f t="shared" si="42"/>
        <v>24.140160009149998</v>
      </c>
      <c r="U36" s="67">
        <f t="shared" si="43"/>
        <v>-6.0000000000000001E-3</v>
      </c>
      <c r="V36" s="26">
        <f t="shared" si="44"/>
        <v>0.62137119200181168</v>
      </c>
      <c r="W36" s="79">
        <f t="shared" si="45"/>
        <v>870</v>
      </c>
      <c r="X36" s="79">
        <f>'Elevation Data'!K38</f>
        <v>864</v>
      </c>
      <c r="Y36" s="76">
        <f t="shared" si="46"/>
        <v>867</v>
      </c>
      <c r="Z36" s="76">
        <f t="shared" si="47"/>
        <v>37.1</v>
      </c>
      <c r="AA36" s="76">
        <f>'Elevation Data'!J38</f>
        <v>38.1</v>
      </c>
      <c r="AB36" s="31">
        <f t="shared" si="48"/>
        <v>1</v>
      </c>
      <c r="AC36" s="79">
        <f t="shared" si="49"/>
        <v>-6</v>
      </c>
    </row>
    <row r="37" spans="1:29" ht="15" customHeight="1" x14ac:dyDescent="0.25">
      <c r="A37">
        <f t="shared" si="25"/>
        <v>10.560853324815408</v>
      </c>
      <c r="B37" s="31">
        <f t="shared" si="26"/>
        <v>10.581565697882136</v>
      </c>
      <c r="C37" s="93">
        <f t="shared" si="27"/>
        <v>10.571209511348771</v>
      </c>
      <c r="D37" s="34">
        <f t="shared" si="28"/>
        <v>112.68056665902148</v>
      </c>
      <c r="E37" s="34" t="e">
        <f t="shared" si="29"/>
        <v>#NUM!</v>
      </c>
      <c r="F37" s="34">
        <f t="shared" si="30"/>
        <v>305.08822738571968</v>
      </c>
      <c r="G37">
        <f t="shared" si="31"/>
        <v>-0.13166903536810953</v>
      </c>
      <c r="H37">
        <f t="shared" si="32"/>
        <v>0</v>
      </c>
      <c r="I37" s="34">
        <f t="shared" si="33"/>
        <v>0.41638147174803408</v>
      </c>
      <c r="J37">
        <f t="shared" si="34"/>
        <v>7.7114378742954431E-2</v>
      </c>
      <c r="K37">
        <f t="shared" si="35"/>
        <v>1.0350923321201937E-4</v>
      </c>
      <c r="L37">
        <f t="shared" si="36"/>
        <v>2.0712373066727057E-2</v>
      </c>
      <c r="M37" s="26" t="e">
        <f t="shared" si="37"/>
        <v>#NUM!</v>
      </c>
      <c r="N37" s="34" t="e">
        <f t="shared" si="38"/>
        <v>#NUM!</v>
      </c>
      <c r="O37" s="34" t="e">
        <f t="shared" si="39"/>
        <v>#NUM!</v>
      </c>
      <c r="P37" s="35" t="e">
        <f t="shared" si="40"/>
        <v>#NUM!</v>
      </c>
      <c r="Q37" s="35" t="e">
        <f t="shared" si="41"/>
        <v>#NUM!</v>
      </c>
      <c r="R37" s="44"/>
      <c r="S37" s="61">
        <v>15</v>
      </c>
      <c r="T37" s="34">
        <f t="shared" si="42"/>
        <v>24.140160009149998</v>
      </c>
      <c r="U37" s="67">
        <f t="shared" si="43"/>
        <v>-2E-3</v>
      </c>
      <c r="V37" s="26">
        <f t="shared" si="44"/>
        <v>0.31068559600090584</v>
      </c>
      <c r="W37" s="79">
        <f t="shared" si="45"/>
        <v>864</v>
      </c>
      <c r="X37" s="79">
        <f>'Elevation Data'!K39</f>
        <v>863</v>
      </c>
      <c r="Y37" s="76">
        <f t="shared" si="46"/>
        <v>863.5</v>
      </c>
      <c r="Z37" s="76">
        <f t="shared" si="47"/>
        <v>38.1</v>
      </c>
      <c r="AA37" s="76">
        <f>'Elevation Data'!J39</f>
        <v>38.6</v>
      </c>
      <c r="AB37" s="31">
        <f t="shared" si="48"/>
        <v>0.5</v>
      </c>
      <c r="AC37" s="79">
        <f t="shared" si="49"/>
        <v>-1</v>
      </c>
    </row>
    <row r="38" spans="1:29" ht="15" customHeight="1" x14ac:dyDescent="0.25">
      <c r="A38">
        <f t="shared" si="25"/>
        <v>10.581565697882136</v>
      </c>
      <c r="B38" s="31">
        <f t="shared" si="26"/>
        <v>10.606420545562209</v>
      </c>
      <c r="C38" s="93">
        <f t="shared" si="27"/>
        <v>10.593993121722171</v>
      </c>
      <c r="D38" s="34">
        <f t="shared" si="28"/>
        <v>112.49352664618621</v>
      </c>
      <c r="E38" s="34" t="e">
        <f t="shared" si="29"/>
        <v>#NUM!</v>
      </c>
      <c r="F38" s="34">
        <f t="shared" si="30"/>
        <v>305.02477386374125</v>
      </c>
      <c r="G38">
        <f t="shared" si="31"/>
        <v>0.54861499668589175</v>
      </c>
      <c r="H38">
        <f t="shared" si="32"/>
        <v>0</v>
      </c>
      <c r="I38" s="34">
        <f t="shared" si="33"/>
        <v>0.41638147174803408</v>
      </c>
      <c r="J38">
        <f t="shared" si="34"/>
        <v>7.727014402327656E-2</v>
      </c>
      <c r="K38">
        <f t="shared" si="35"/>
        <v>1.0371831412520344E-4</v>
      </c>
      <c r="L38">
        <f t="shared" si="36"/>
        <v>2.4854847680072525E-2</v>
      </c>
      <c r="M38" s="26" t="e">
        <f t="shared" si="37"/>
        <v>#NUM!</v>
      </c>
      <c r="N38" s="34" t="e">
        <f t="shared" si="38"/>
        <v>#NUM!</v>
      </c>
      <c r="O38" s="34" t="e">
        <f t="shared" si="39"/>
        <v>#NUM!</v>
      </c>
      <c r="P38" s="35" t="e">
        <f t="shared" si="40"/>
        <v>#NUM!</v>
      </c>
      <c r="Q38" s="35" t="e">
        <f t="shared" si="41"/>
        <v>#NUM!</v>
      </c>
      <c r="R38" s="44"/>
      <c r="S38" s="61">
        <v>15</v>
      </c>
      <c r="T38" s="34">
        <f t="shared" si="42"/>
        <v>24.140160009149998</v>
      </c>
      <c r="U38" s="67">
        <f t="shared" si="43"/>
        <v>8.3333333333333141E-3</v>
      </c>
      <c r="V38" s="26">
        <f t="shared" si="44"/>
        <v>0.3728227152010879</v>
      </c>
      <c r="W38" s="79">
        <f t="shared" si="45"/>
        <v>863</v>
      </c>
      <c r="X38" s="79">
        <f>'Elevation Data'!K40</f>
        <v>868</v>
      </c>
      <c r="Y38" s="76">
        <f t="shared" si="46"/>
        <v>865.5</v>
      </c>
      <c r="Z38" s="76">
        <f t="shared" si="47"/>
        <v>38.6</v>
      </c>
      <c r="AA38" s="76">
        <f>'Elevation Data'!J40</f>
        <v>39.200000000000003</v>
      </c>
      <c r="AB38" s="31">
        <f t="shared" si="48"/>
        <v>0.60000000000000142</v>
      </c>
      <c r="AC38" s="79">
        <f t="shared" si="49"/>
        <v>5</v>
      </c>
    </row>
    <row r="39" spans="1:29" ht="15" customHeight="1" x14ac:dyDescent="0.25">
      <c r="A39">
        <f t="shared" si="25"/>
        <v>10.606420545562209</v>
      </c>
      <c r="B39" s="31">
        <f t="shared" si="26"/>
        <v>10.62299044401559</v>
      </c>
      <c r="C39" s="93">
        <f t="shared" si="27"/>
        <v>10.6147054947889</v>
      </c>
      <c r="D39" s="34">
        <f t="shared" si="28"/>
        <v>112.32324088262861</v>
      </c>
      <c r="E39" s="34" t="e">
        <f t="shared" si="29"/>
        <v>#NUM!</v>
      </c>
      <c r="F39" s="34">
        <f t="shared" si="30"/>
        <v>304.92960975614818</v>
      </c>
      <c r="G39">
        <f t="shared" si="31"/>
        <v>0.16458623249026763</v>
      </c>
      <c r="H39">
        <f t="shared" si="32"/>
        <v>0</v>
      </c>
      <c r="I39" s="34">
        <f t="shared" si="33"/>
        <v>0.41638147174803408</v>
      </c>
      <c r="J39">
        <f t="shared" si="34"/>
        <v>7.7149135722319809E-2</v>
      </c>
      <c r="K39">
        <f t="shared" si="35"/>
        <v>1.0355588687559706E-4</v>
      </c>
      <c r="L39">
        <f t="shared" si="36"/>
        <v>1.6569898453381585E-2</v>
      </c>
      <c r="M39" s="26" t="e">
        <f t="shared" si="37"/>
        <v>#NUM!</v>
      </c>
      <c r="N39" s="34" t="e">
        <f t="shared" si="38"/>
        <v>#NUM!</v>
      </c>
      <c r="O39" s="34" t="e">
        <f t="shared" si="39"/>
        <v>#NUM!</v>
      </c>
      <c r="P39" s="35" t="e">
        <f t="shared" si="40"/>
        <v>#NUM!</v>
      </c>
      <c r="Q39" s="35" t="e">
        <f t="shared" si="41"/>
        <v>#NUM!</v>
      </c>
      <c r="R39" s="44"/>
      <c r="S39" s="61">
        <v>15</v>
      </c>
      <c r="T39" s="34">
        <f t="shared" si="42"/>
        <v>24.140160009149998</v>
      </c>
      <c r="U39" s="67">
        <f t="shared" si="43"/>
        <v>2.5000000000000087E-3</v>
      </c>
      <c r="V39" s="26">
        <f t="shared" si="44"/>
        <v>0.24854847680072378</v>
      </c>
      <c r="W39" s="79">
        <f t="shared" si="45"/>
        <v>868</v>
      </c>
      <c r="X39" s="79">
        <f>'Elevation Data'!K41</f>
        <v>869</v>
      </c>
      <c r="Y39" s="76">
        <f t="shared" si="46"/>
        <v>868.5</v>
      </c>
      <c r="Z39" s="76">
        <f t="shared" si="47"/>
        <v>39.200000000000003</v>
      </c>
      <c r="AA39" s="76">
        <f>'Elevation Data'!J41</f>
        <v>39.6</v>
      </c>
      <c r="AB39" s="31">
        <f t="shared" si="48"/>
        <v>0.39999999999999858</v>
      </c>
      <c r="AC39" s="79">
        <f t="shared" si="49"/>
        <v>1</v>
      </c>
    </row>
    <row r="40" spans="1:29" ht="15" customHeight="1" x14ac:dyDescent="0.25">
      <c r="A40">
        <f t="shared" si="25"/>
        <v>10.62299044401559</v>
      </c>
      <c r="B40" s="31">
        <f t="shared" si="26"/>
        <v>10.643702817082318</v>
      </c>
      <c r="C40" s="93">
        <f t="shared" si="27"/>
        <v>10.633346630548953</v>
      </c>
      <c r="D40" s="34">
        <f t="shared" si="28"/>
        <v>112.169782158994</v>
      </c>
      <c r="E40" s="34" t="e">
        <f t="shared" si="29"/>
        <v>#NUM!</v>
      </c>
      <c r="F40" s="34">
        <f t="shared" si="30"/>
        <v>304.88203498081538</v>
      </c>
      <c r="G40">
        <f t="shared" si="31"/>
        <v>0.26333754406025317</v>
      </c>
      <c r="H40">
        <f t="shared" si="32"/>
        <v>0</v>
      </c>
      <c r="I40" s="34">
        <f t="shared" si="33"/>
        <v>0.41638147174803408</v>
      </c>
      <c r="J40">
        <f t="shared" si="34"/>
        <v>7.7162059090056481E-2</v>
      </c>
      <c r="K40">
        <f t="shared" si="35"/>
        <v>1.0357323367792817E-4</v>
      </c>
      <c r="L40">
        <f t="shared" si="36"/>
        <v>2.0712373066727057E-2</v>
      </c>
      <c r="M40" s="26" t="e">
        <f t="shared" si="37"/>
        <v>#NUM!</v>
      </c>
      <c r="N40" s="34" t="e">
        <f t="shared" si="38"/>
        <v>#NUM!</v>
      </c>
      <c r="O40" s="34" t="e">
        <f t="shared" si="39"/>
        <v>#NUM!</v>
      </c>
      <c r="P40" s="35" t="e">
        <f t="shared" si="40"/>
        <v>#NUM!</v>
      </c>
      <c r="Q40" s="35" t="e">
        <f t="shared" si="41"/>
        <v>#NUM!</v>
      </c>
      <c r="R40" s="44"/>
      <c r="S40" s="61">
        <v>15</v>
      </c>
      <c r="T40" s="34">
        <f t="shared" si="42"/>
        <v>24.140160009149998</v>
      </c>
      <c r="U40" s="67">
        <f t="shared" si="43"/>
        <v>4.0000000000000001E-3</v>
      </c>
      <c r="V40" s="26">
        <f t="shared" si="44"/>
        <v>0.31068559600090584</v>
      </c>
      <c r="W40" s="79">
        <f t="shared" si="45"/>
        <v>869</v>
      </c>
      <c r="X40" s="79">
        <f>'Elevation Data'!K42</f>
        <v>871</v>
      </c>
      <c r="Y40" s="76">
        <f t="shared" si="46"/>
        <v>870</v>
      </c>
      <c r="Z40" s="76">
        <f t="shared" si="47"/>
        <v>39.6</v>
      </c>
      <c r="AA40" s="76">
        <f>'Elevation Data'!J42</f>
        <v>40.1</v>
      </c>
      <c r="AB40" s="31">
        <f t="shared" si="48"/>
        <v>0.5</v>
      </c>
      <c r="AC40" s="79">
        <f t="shared" si="49"/>
        <v>2</v>
      </c>
    </row>
    <row r="41" spans="1:29" ht="15" customHeight="1" x14ac:dyDescent="0.25">
      <c r="A41">
        <f t="shared" si="25"/>
        <v>10.643702817082318</v>
      </c>
      <c r="B41" s="31">
        <f t="shared" si="26"/>
        <v>10.726552309349225</v>
      </c>
      <c r="C41" s="93">
        <f t="shared" si="27"/>
        <v>10.685127563215772</v>
      </c>
      <c r="D41" s="34">
        <f t="shared" si="28"/>
        <v>111.74251736306186</v>
      </c>
      <c r="E41" s="34" t="e">
        <f t="shared" si="29"/>
        <v>#NUM!</v>
      </c>
      <c r="F41" s="34">
        <f t="shared" si="30"/>
        <v>305.04095583246249</v>
      </c>
      <c r="G41">
        <f t="shared" si="31"/>
        <v>-0.3956677740038162</v>
      </c>
      <c r="H41">
        <f t="shared" si="32"/>
        <v>0</v>
      </c>
      <c r="I41" s="34">
        <f t="shared" si="33"/>
        <v>0.41638147174803408</v>
      </c>
      <c r="J41">
        <f t="shared" si="34"/>
        <v>7.703577513389058E-2</v>
      </c>
      <c r="K41">
        <f t="shared" si="35"/>
        <v>1.0340372501193367E-4</v>
      </c>
      <c r="L41">
        <f t="shared" si="36"/>
        <v>8.2849492266908228E-2</v>
      </c>
      <c r="M41" s="26" t="e">
        <f t="shared" si="37"/>
        <v>#NUM!</v>
      </c>
      <c r="N41" s="34" t="e">
        <f t="shared" si="38"/>
        <v>#NUM!</v>
      </c>
      <c r="O41" s="34" t="e">
        <f t="shared" si="39"/>
        <v>#NUM!</v>
      </c>
      <c r="P41" s="35" t="e">
        <f t="shared" si="40"/>
        <v>#NUM!</v>
      </c>
      <c r="Q41" s="35" t="e">
        <f t="shared" si="41"/>
        <v>#NUM!</v>
      </c>
      <c r="R41" s="44"/>
      <c r="S41" s="61">
        <v>15</v>
      </c>
      <c r="T41" s="34">
        <f t="shared" si="42"/>
        <v>24.140160009149998</v>
      </c>
      <c r="U41" s="67">
        <f t="shared" si="43"/>
        <v>-6.0100674559919864E-3</v>
      </c>
      <c r="V41" s="26">
        <f t="shared" si="44"/>
        <v>1.2427423840036234</v>
      </c>
      <c r="W41" s="79">
        <f t="shared" si="45"/>
        <v>871</v>
      </c>
      <c r="X41" s="79">
        <f>'Elevation Data'!K43</f>
        <v>858.97986508801603</v>
      </c>
      <c r="Y41" s="76">
        <f t="shared" si="46"/>
        <v>864.98993254400807</v>
      </c>
      <c r="Z41" s="76">
        <f t="shared" si="47"/>
        <v>40.1</v>
      </c>
      <c r="AA41" s="76">
        <f>'Elevation Data'!J43</f>
        <v>42.1</v>
      </c>
      <c r="AB41" s="31">
        <f t="shared" si="48"/>
        <v>2</v>
      </c>
      <c r="AC41" s="79">
        <f t="shared" si="49"/>
        <v>-12.020134911983973</v>
      </c>
    </row>
    <row r="42" spans="1:29" ht="15" customHeight="1" x14ac:dyDescent="0.25">
      <c r="A42">
        <f t="shared" si="25"/>
        <v>10.726552309349225</v>
      </c>
      <c r="B42" s="31">
        <f t="shared" si="26"/>
        <v>10.738979733189261</v>
      </c>
      <c r="C42" s="93">
        <f t="shared" si="27"/>
        <v>10.732766021269244</v>
      </c>
      <c r="D42" s="34">
        <f t="shared" si="28"/>
        <v>111.34816611451993</v>
      </c>
      <c r="E42" s="34" t="e">
        <f t="shared" si="29"/>
        <v>#NUM!</v>
      </c>
      <c r="F42" s="34">
        <f t="shared" si="30"/>
        <v>305.278959278218</v>
      </c>
      <c r="G42">
        <f t="shared" si="31"/>
        <v>-0.65391628580372985</v>
      </c>
      <c r="H42">
        <f t="shared" si="32"/>
        <v>0</v>
      </c>
      <c r="I42" s="34">
        <f t="shared" si="33"/>
        <v>0.41638147174803408</v>
      </c>
      <c r="J42">
        <f t="shared" si="34"/>
        <v>7.7030662743475323E-2</v>
      </c>
      <c r="K42">
        <f t="shared" si="35"/>
        <v>1.0339686274291989E-4</v>
      </c>
      <c r="L42">
        <f t="shared" si="36"/>
        <v>1.2427423840036115E-2</v>
      </c>
      <c r="M42" s="26" t="e">
        <f t="shared" si="37"/>
        <v>#NUM!</v>
      </c>
      <c r="N42" s="34" t="e">
        <f t="shared" si="38"/>
        <v>#NUM!</v>
      </c>
      <c r="O42" s="34" t="e">
        <f t="shared" si="39"/>
        <v>#NUM!</v>
      </c>
      <c r="P42" s="35" t="e">
        <f t="shared" si="40"/>
        <v>#NUM!</v>
      </c>
      <c r="Q42" s="35" t="e">
        <f t="shared" si="41"/>
        <v>#NUM!</v>
      </c>
      <c r="R42" s="44"/>
      <c r="S42" s="61">
        <v>15</v>
      </c>
      <c r="T42" s="34">
        <f t="shared" si="42"/>
        <v>24.140160009149998</v>
      </c>
      <c r="U42" s="67">
        <f t="shared" si="43"/>
        <v>-9.9328836267201827E-3</v>
      </c>
      <c r="V42" s="26">
        <f t="shared" si="44"/>
        <v>0.18641135760054173</v>
      </c>
      <c r="W42" s="79">
        <f t="shared" si="45"/>
        <v>858.97986508801603</v>
      </c>
      <c r="X42" s="79">
        <f>'Elevation Data'!K44</f>
        <v>856</v>
      </c>
      <c r="Y42" s="76">
        <f t="shared" si="46"/>
        <v>857.48993254400807</v>
      </c>
      <c r="Z42" s="76">
        <f t="shared" si="47"/>
        <v>42.1</v>
      </c>
      <c r="AA42" s="76">
        <f>'Elevation Data'!J44</f>
        <v>42.4</v>
      </c>
      <c r="AB42" s="31">
        <f t="shared" si="48"/>
        <v>0.29999999999999716</v>
      </c>
      <c r="AC42" s="79">
        <f t="shared" si="49"/>
        <v>-2.9798650880160267</v>
      </c>
    </row>
    <row r="43" spans="1:29" ht="15" customHeight="1" x14ac:dyDescent="0.25">
      <c r="A43">
        <f t="shared" si="25"/>
        <v>10.738979733189261</v>
      </c>
      <c r="B43" s="31">
        <f t="shared" si="26"/>
        <v>10.778333242016043</v>
      </c>
      <c r="C43" s="93">
        <f t="shared" si="27"/>
        <v>10.758656487602652</v>
      </c>
      <c r="D43" s="34">
        <f t="shared" si="28"/>
        <v>111.13334335596191</v>
      </c>
      <c r="E43" s="34" t="e">
        <f t="shared" si="29"/>
        <v>#NUM!</v>
      </c>
      <c r="F43" s="34">
        <f t="shared" si="30"/>
        <v>305.34212775308242</v>
      </c>
      <c r="G43">
        <f t="shared" si="31"/>
        <v>-6.9299525700989906E-2</v>
      </c>
      <c r="H43">
        <f t="shared" si="32"/>
        <v>0</v>
      </c>
      <c r="I43" s="34">
        <f t="shared" si="33"/>
        <v>0.41638147174803408</v>
      </c>
      <c r="J43">
        <f t="shared" si="34"/>
        <v>7.7194244873517531E-2</v>
      </c>
      <c r="K43">
        <f t="shared" si="35"/>
        <v>1.0361643607183562E-4</v>
      </c>
      <c r="L43">
        <f t="shared" si="36"/>
        <v>3.9353508826781528E-2</v>
      </c>
      <c r="M43" s="26" t="e">
        <f t="shared" si="37"/>
        <v>#NUM!</v>
      </c>
      <c r="N43" s="34" t="e">
        <f t="shared" si="38"/>
        <v>#NUM!</v>
      </c>
      <c r="O43" s="34" t="e">
        <f t="shared" si="39"/>
        <v>#NUM!</v>
      </c>
      <c r="P43" s="35" t="e">
        <f t="shared" si="40"/>
        <v>#NUM!</v>
      </c>
      <c r="Q43" s="35" t="e">
        <f t="shared" si="41"/>
        <v>#NUM!</v>
      </c>
      <c r="R43" s="44"/>
      <c r="S43" s="61">
        <v>15</v>
      </c>
      <c r="T43" s="34">
        <f t="shared" si="42"/>
        <v>24.140160009149998</v>
      </c>
      <c r="U43" s="67">
        <f t="shared" si="43"/>
        <v>-1.0526315789473654E-3</v>
      </c>
      <c r="V43" s="26">
        <f t="shared" si="44"/>
        <v>0.59030263240172287</v>
      </c>
      <c r="W43" s="79">
        <f t="shared" si="45"/>
        <v>856</v>
      </c>
      <c r="X43" s="79">
        <f>'Elevation Data'!K45</f>
        <v>855</v>
      </c>
      <c r="Y43" s="76">
        <f t="shared" si="46"/>
        <v>855.5</v>
      </c>
      <c r="Z43" s="76">
        <f t="shared" si="47"/>
        <v>42.4</v>
      </c>
      <c r="AA43" s="76">
        <f>'Elevation Data'!J45</f>
        <v>43.35</v>
      </c>
      <c r="AB43" s="31">
        <f t="shared" si="48"/>
        <v>0.95000000000000284</v>
      </c>
      <c r="AC43" s="79">
        <f t="shared" si="49"/>
        <v>-1</v>
      </c>
    </row>
    <row r="44" spans="1:29" ht="15" customHeight="1" x14ac:dyDescent="0.25">
      <c r="A44">
        <f t="shared" si="25"/>
        <v>10.778333242016043</v>
      </c>
      <c r="B44" s="31">
        <f t="shared" si="26"/>
        <v>10.788689428549405</v>
      </c>
      <c r="C44" s="93">
        <f t="shared" si="27"/>
        <v>10.783511335282725</v>
      </c>
      <c r="D44" s="34">
        <f t="shared" si="28"/>
        <v>110.92678551522697</v>
      </c>
      <c r="E44" s="34" t="e">
        <f t="shared" si="29"/>
        <v>#NUM!</v>
      </c>
      <c r="F44" s="34">
        <f t="shared" si="30"/>
        <v>305.37387500646736</v>
      </c>
      <c r="G44">
        <f t="shared" si="31"/>
        <v>-0.26333754406025317</v>
      </c>
      <c r="H44">
        <f t="shared" si="32"/>
        <v>0</v>
      </c>
      <c r="I44" s="34">
        <f t="shared" si="33"/>
        <v>0.41638147174803408</v>
      </c>
      <c r="J44">
        <f t="shared" si="34"/>
        <v>7.715326235710987E-2</v>
      </c>
      <c r="K44">
        <f t="shared" si="35"/>
        <v>1.0356142598269781E-4</v>
      </c>
      <c r="L44">
        <f t="shared" si="36"/>
        <v>1.0356186533363529E-2</v>
      </c>
      <c r="M44" s="26" t="e">
        <f t="shared" si="37"/>
        <v>#NUM!</v>
      </c>
      <c r="N44" s="34" t="e">
        <f t="shared" si="38"/>
        <v>#NUM!</v>
      </c>
      <c r="O44" s="34" t="e">
        <f t="shared" si="39"/>
        <v>#NUM!</v>
      </c>
      <c r="P44" s="35" t="e">
        <f t="shared" si="40"/>
        <v>#NUM!</v>
      </c>
      <c r="Q44" s="35" t="e">
        <f t="shared" si="41"/>
        <v>#NUM!</v>
      </c>
      <c r="R44" s="44"/>
      <c r="S44" s="61">
        <v>15</v>
      </c>
      <c r="T44" s="34">
        <f t="shared" si="42"/>
        <v>24.140160009149998</v>
      </c>
      <c r="U44" s="67">
        <f t="shared" si="43"/>
        <v>-4.0000000000000001E-3</v>
      </c>
      <c r="V44" s="26">
        <f t="shared" si="44"/>
        <v>0.15534279800045292</v>
      </c>
      <c r="W44" s="79">
        <f t="shared" si="45"/>
        <v>855</v>
      </c>
      <c r="X44" s="79">
        <f>'Elevation Data'!K46</f>
        <v>854</v>
      </c>
      <c r="Y44" s="76">
        <f t="shared" si="46"/>
        <v>854.5</v>
      </c>
      <c r="Z44" s="76">
        <f t="shared" si="47"/>
        <v>43.35</v>
      </c>
      <c r="AA44" s="76">
        <f>'Elevation Data'!J46</f>
        <v>43.6</v>
      </c>
      <c r="AB44" s="31">
        <f t="shared" si="48"/>
        <v>0.25</v>
      </c>
      <c r="AC44" s="79">
        <f t="shared" si="49"/>
        <v>-1</v>
      </c>
    </row>
    <row r="45" spans="1:29" ht="15" customHeight="1" x14ac:dyDescent="0.25">
      <c r="A45">
        <f t="shared" si="25"/>
        <v>10.788689428549405</v>
      </c>
      <c r="B45" s="31">
        <f t="shared" si="26"/>
        <v>10.859111496976277</v>
      </c>
      <c r="C45" s="93">
        <f t="shared" si="27"/>
        <v>10.823900462762841</v>
      </c>
      <c r="D45" s="34">
        <f t="shared" si="28"/>
        <v>110.59045194093488</v>
      </c>
      <c r="E45" s="34" t="e">
        <f t="shared" si="29"/>
        <v>#NUM!</v>
      </c>
      <c r="F45" s="34">
        <f t="shared" si="30"/>
        <v>305.42149993172984</v>
      </c>
      <c r="G45">
        <f t="shared" si="31"/>
        <v>-7.7452407514123037E-2</v>
      </c>
      <c r="H45">
        <f t="shared" si="32"/>
        <v>0</v>
      </c>
      <c r="I45" s="34">
        <f t="shared" si="33"/>
        <v>0.41638147174803408</v>
      </c>
      <c r="J45">
        <f t="shared" si="34"/>
        <v>7.7212229544435296E-2</v>
      </c>
      <c r="K45">
        <f t="shared" si="35"/>
        <v>1.0364057656971181E-4</v>
      </c>
      <c r="L45">
        <f t="shared" si="36"/>
        <v>7.0422068426872111E-2</v>
      </c>
      <c r="M45" s="26" t="e">
        <f t="shared" si="37"/>
        <v>#NUM!</v>
      </c>
      <c r="N45" s="34" t="e">
        <f t="shared" si="38"/>
        <v>#NUM!</v>
      </c>
      <c r="O45" s="34" t="e">
        <f t="shared" si="39"/>
        <v>#NUM!</v>
      </c>
      <c r="P45" s="35" t="e">
        <f t="shared" si="40"/>
        <v>#NUM!</v>
      </c>
      <c r="Q45" s="35" t="e">
        <f t="shared" si="41"/>
        <v>#NUM!</v>
      </c>
      <c r="R45" s="44"/>
      <c r="S45" s="61">
        <v>15</v>
      </c>
      <c r="T45" s="34">
        <f t="shared" si="42"/>
        <v>24.140160009149998</v>
      </c>
      <c r="U45" s="67">
        <f t="shared" si="43"/>
        <v>-1.1764705882352923E-3</v>
      </c>
      <c r="V45" s="26">
        <f t="shared" si="44"/>
        <v>1.0563310264030816</v>
      </c>
      <c r="W45" s="79">
        <f t="shared" si="45"/>
        <v>854</v>
      </c>
      <c r="X45" s="79">
        <f>'Elevation Data'!K47</f>
        <v>852</v>
      </c>
      <c r="Y45" s="76">
        <f t="shared" si="46"/>
        <v>853</v>
      </c>
      <c r="Z45" s="76">
        <f t="shared" si="47"/>
        <v>43.6</v>
      </c>
      <c r="AA45" s="76">
        <f>'Elevation Data'!J47</f>
        <v>45.300000000000004</v>
      </c>
      <c r="AB45" s="31">
        <f t="shared" si="48"/>
        <v>1.7000000000000028</v>
      </c>
      <c r="AC45" s="79">
        <f t="shared" si="49"/>
        <v>-2</v>
      </c>
    </row>
    <row r="46" spans="1:29" ht="15" customHeight="1" x14ac:dyDescent="0.25">
      <c r="A46">
        <f t="shared" si="25"/>
        <v>10.859111496976277</v>
      </c>
      <c r="B46" s="31">
        <f t="shared" si="26"/>
        <v>10.883966344656349</v>
      </c>
      <c r="C46" s="93">
        <f t="shared" si="27"/>
        <v>10.871538920816313</v>
      </c>
      <c r="D46" s="34">
        <f t="shared" si="28"/>
        <v>110.1926894833785</v>
      </c>
      <c r="E46" s="34" t="e">
        <f t="shared" si="29"/>
        <v>#NUM!</v>
      </c>
      <c r="F46" s="34">
        <f t="shared" si="30"/>
        <v>305.54852346566582</v>
      </c>
      <c r="G46">
        <f t="shared" si="31"/>
        <v>-0.6583346433654762</v>
      </c>
      <c r="H46">
        <f t="shared" si="32"/>
        <v>0</v>
      </c>
      <c r="I46" s="34">
        <f t="shared" si="33"/>
        <v>0.41638147174803408</v>
      </c>
      <c r="J46">
        <f t="shared" si="34"/>
        <v>7.7097618761123324E-2</v>
      </c>
      <c r="K46">
        <f t="shared" si="35"/>
        <v>1.0348673659211184E-4</v>
      </c>
      <c r="L46">
        <f t="shared" si="36"/>
        <v>2.4854847680072231E-2</v>
      </c>
      <c r="M46" s="26" t="e">
        <f t="shared" si="37"/>
        <v>#NUM!</v>
      </c>
      <c r="N46" s="34" t="e">
        <f t="shared" si="38"/>
        <v>#NUM!</v>
      </c>
      <c r="O46" s="34" t="e">
        <f t="shared" si="39"/>
        <v>#NUM!</v>
      </c>
      <c r="P46" s="35" t="e">
        <f t="shared" si="40"/>
        <v>#NUM!</v>
      </c>
      <c r="Q46" s="35" t="e">
        <f t="shared" si="41"/>
        <v>#NUM!</v>
      </c>
      <c r="R46" s="44"/>
      <c r="S46" s="61">
        <v>15</v>
      </c>
      <c r="T46" s="34">
        <f t="shared" si="42"/>
        <v>24.140160009149998</v>
      </c>
      <c r="U46" s="67">
        <f t="shared" si="43"/>
        <v>-1.0000000000000094E-2</v>
      </c>
      <c r="V46" s="26">
        <f t="shared" si="44"/>
        <v>0.37282271520108345</v>
      </c>
      <c r="W46" s="79">
        <f t="shared" si="45"/>
        <v>852</v>
      </c>
      <c r="X46" s="79">
        <f>'Elevation Data'!K48</f>
        <v>846</v>
      </c>
      <c r="Y46" s="76">
        <f t="shared" si="46"/>
        <v>849</v>
      </c>
      <c r="Z46" s="76">
        <f t="shared" si="47"/>
        <v>45.300000000000004</v>
      </c>
      <c r="AA46" s="76">
        <f>'Elevation Data'!J48</f>
        <v>45.9</v>
      </c>
      <c r="AB46" s="31">
        <f t="shared" si="48"/>
        <v>0.59999999999999432</v>
      </c>
      <c r="AC46" s="79">
        <f t="shared" si="49"/>
        <v>-6</v>
      </c>
    </row>
    <row r="47" spans="1:29" ht="15" customHeight="1" x14ac:dyDescent="0.25">
      <c r="A47">
        <f t="shared" si="25"/>
        <v>10.883966344656349</v>
      </c>
      <c r="B47" s="31">
        <f t="shared" si="26"/>
        <v>10.941960989243185</v>
      </c>
      <c r="C47" s="93">
        <f t="shared" si="27"/>
        <v>10.912963666949766</v>
      </c>
      <c r="D47" s="34">
        <f t="shared" si="28"/>
        <v>109.8458916971643</v>
      </c>
      <c r="E47" s="34" t="e">
        <f t="shared" si="29"/>
        <v>#NUM!</v>
      </c>
      <c r="F47" s="34">
        <f t="shared" si="30"/>
        <v>305.64381377242114</v>
      </c>
      <c r="G47">
        <f t="shared" si="31"/>
        <v>0</v>
      </c>
      <c r="H47">
        <f t="shared" si="32"/>
        <v>0</v>
      </c>
      <c r="I47" s="34">
        <f t="shared" si="33"/>
        <v>0.41638147174803408</v>
      </c>
      <c r="J47">
        <f t="shared" si="34"/>
        <v>7.7287928091961916E-2</v>
      </c>
      <c r="K47">
        <f t="shared" si="35"/>
        <v>1.0374218535833815E-4</v>
      </c>
      <c r="L47">
        <f t="shared" si="36"/>
        <v>5.7994644586835994E-2</v>
      </c>
      <c r="M47" s="26" t="e">
        <f t="shared" si="37"/>
        <v>#NUM!</v>
      </c>
      <c r="N47" s="34" t="e">
        <f t="shared" si="38"/>
        <v>#NUM!</v>
      </c>
      <c r="O47" s="34" t="e">
        <f t="shared" si="39"/>
        <v>#NUM!</v>
      </c>
      <c r="P47" s="35" t="e">
        <f t="shared" si="40"/>
        <v>#NUM!</v>
      </c>
      <c r="Q47" s="35" t="e">
        <f t="shared" si="41"/>
        <v>#NUM!</v>
      </c>
      <c r="R47" s="44"/>
      <c r="S47" s="61">
        <v>15</v>
      </c>
      <c r="T47" s="34">
        <f t="shared" si="42"/>
        <v>24.140160009149998</v>
      </c>
      <c r="U47" s="67">
        <f t="shared" si="43"/>
        <v>0</v>
      </c>
      <c r="V47" s="26">
        <f t="shared" si="44"/>
        <v>0.8699196688025399</v>
      </c>
      <c r="W47" s="79">
        <f t="shared" si="45"/>
        <v>846</v>
      </c>
      <c r="X47" s="79">
        <f>'Elevation Data'!K49</f>
        <v>846</v>
      </c>
      <c r="Y47" s="76">
        <f t="shared" si="46"/>
        <v>846</v>
      </c>
      <c r="Z47" s="76">
        <f t="shared" si="47"/>
        <v>45.9</v>
      </c>
      <c r="AA47" s="76">
        <f>'Elevation Data'!J49</f>
        <v>47.300000000000004</v>
      </c>
      <c r="AB47" s="31">
        <f t="shared" si="48"/>
        <v>1.4000000000000057</v>
      </c>
      <c r="AC47" s="79">
        <f t="shared" si="49"/>
        <v>0</v>
      </c>
    </row>
    <row r="48" spans="1:29" ht="15" customHeight="1" x14ac:dyDescent="0.25">
      <c r="A48">
        <f t="shared" si="25"/>
        <v>10.941960989243185</v>
      </c>
      <c r="B48" s="31">
        <f t="shared" si="26"/>
        <v>10.958530887696567</v>
      </c>
      <c r="C48" s="93">
        <f t="shared" si="27"/>
        <v>10.950245938469877</v>
      </c>
      <c r="D48" s="34">
        <f t="shared" si="28"/>
        <v>109.53305677303425</v>
      </c>
      <c r="E48" s="34" t="e">
        <f t="shared" si="29"/>
        <v>#NUM!</v>
      </c>
      <c r="F48" s="34">
        <f t="shared" si="30"/>
        <v>305.63587217175251</v>
      </c>
      <c r="G48">
        <f t="shared" si="31"/>
        <v>8.2293180536672741E-2</v>
      </c>
      <c r="H48">
        <f t="shared" si="32"/>
        <v>0</v>
      </c>
      <c r="I48" s="34">
        <f t="shared" si="33"/>
        <v>0.41638147174803408</v>
      </c>
      <c r="J48">
        <f t="shared" si="34"/>
        <v>7.7306703743443742E-2</v>
      </c>
      <c r="K48">
        <f t="shared" si="35"/>
        <v>1.0376738757509227E-4</v>
      </c>
      <c r="L48">
        <f t="shared" si="36"/>
        <v>1.6569898453381585E-2</v>
      </c>
      <c r="M48" s="26" t="e">
        <f t="shared" si="37"/>
        <v>#NUM!</v>
      </c>
      <c r="N48" s="34" t="e">
        <f t="shared" si="38"/>
        <v>#NUM!</v>
      </c>
      <c r="O48" s="34" t="e">
        <f t="shared" si="39"/>
        <v>#NUM!</v>
      </c>
      <c r="P48" s="35" t="e">
        <f t="shared" si="40"/>
        <v>#NUM!</v>
      </c>
      <c r="Q48" s="35" t="e">
        <f t="shared" si="41"/>
        <v>#NUM!</v>
      </c>
      <c r="R48" s="44"/>
      <c r="S48" s="61">
        <v>15</v>
      </c>
      <c r="T48" s="34">
        <f t="shared" si="42"/>
        <v>24.140160009149998</v>
      </c>
      <c r="U48" s="67">
        <f t="shared" si="43"/>
        <v>1.2500000000000044E-3</v>
      </c>
      <c r="V48" s="26">
        <f t="shared" si="44"/>
        <v>0.24854847680072378</v>
      </c>
      <c r="W48" s="79">
        <f t="shared" si="45"/>
        <v>846</v>
      </c>
      <c r="X48" s="79">
        <f>'Elevation Data'!K50</f>
        <v>846.5</v>
      </c>
      <c r="Y48" s="76">
        <f t="shared" si="46"/>
        <v>846.25</v>
      </c>
      <c r="Z48" s="76">
        <f t="shared" si="47"/>
        <v>47.300000000000004</v>
      </c>
      <c r="AA48" s="76">
        <f>'Elevation Data'!J50</f>
        <v>47.7</v>
      </c>
      <c r="AB48" s="31">
        <f t="shared" si="48"/>
        <v>0.39999999999999858</v>
      </c>
      <c r="AC48" s="79">
        <f t="shared" si="49"/>
        <v>0.5</v>
      </c>
    </row>
    <row r="49" spans="1:29" ht="15" customHeight="1" x14ac:dyDescent="0.25">
      <c r="A49">
        <f t="shared" si="25"/>
        <v>10.958530887696567</v>
      </c>
      <c r="B49" s="31">
        <f t="shared" si="26"/>
        <v>10.970958311536602</v>
      </c>
      <c r="C49" s="93">
        <f t="shared" si="27"/>
        <v>10.964744599616585</v>
      </c>
      <c r="D49" s="34">
        <f t="shared" si="28"/>
        <v>109.41121773244456</v>
      </c>
      <c r="E49" s="34" t="e">
        <f t="shared" si="29"/>
        <v>#NUM!</v>
      </c>
      <c r="F49" s="34">
        <f t="shared" si="30"/>
        <v>305.6199893750271</v>
      </c>
      <c r="G49">
        <f t="shared" si="31"/>
        <v>0.10972421849132478</v>
      </c>
      <c r="H49">
        <f t="shared" si="32"/>
        <v>0</v>
      </c>
      <c r="I49" s="34">
        <f t="shared" si="33"/>
        <v>0.41638147174803408</v>
      </c>
      <c r="J49">
        <f t="shared" si="34"/>
        <v>7.7309619965976378E-2</v>
      </c>
      <c r="K49">
        <f t="shared" si="35"/>
        <v>1.0377130196775353E-4</v>
      </c>
      <c r="L49">
        <f t="shared" si="36"/>
        <v>1.2427423840036115E-2</v>
      </c>
      <c r="M49" s="26" t="e">
        <f t="shared" si="37"/>
        <v>#NUM!</v>
      </c>
      <c r="N49" s="34" t="e">
        <f t="shared" si="38"/>
        <v>#NUM!</v>
      </c>
      <c r="O49" s="34" t="e">
        <f t="shared" si="39"/>
        <v>#NUM!</v>
      </c>
      <c r="P49" s="35" t="e">
        <f t="shared" si="40"/>
        <v>#NUM!</v>
      </c>
      <c r="Q49" s="35" t="e">
        <f t="shared" si="41"/>
        <v>#NUM!</v>
      </c>
      <c r="R49" s="44"/>
      <c r="S49" s="61">
        <v>15</v>
      </c>
      <c r="T49" s="34">
        <f t="shared" si="42"/>
        <v>24.140160009149998</v>
      </c>
      <c r="U49" s="67">
        <f t="shared" si="43"/>
        <v>1.6666666666666824E-3</v>
      </c>
      <c r="V49" s="26">
        <f t="shared" si="44"/>
        <v>0.18641135760054173</v>
      </c>
      <c r="W49" s="79">
        <f t="shared" si="45"/>
        <v>846.5</v>
      </c>
      <c r="X49" s="79">
        <f>'Elevation Data'!K51</f>
        <v>847</v>
      </c>
      <c r="Y49" s="76">
        <f t="shared" si="46"/>
        <v>846.75</v>
      </c>
      <c r="Z49" s="76">
        <f t="shared" si="47"/>
        <v>47.7</v>
      </c>
      <c r="AA49" s="76">
        <f>'Elevation Data'!J51</f>
        <v>48</v>
      </c>
      <c r="AB49" s="31">
        <f t="shared" si="48"/>
        <v>0.29999999999999716</v>
      </c>
      <c r="AC49" s="79">
        <f t="shared" si="49"/>
        <v>0.5</v>
      </c>
    </row>
    <row r="50" spans="1:29" ht="15" customHeight="1" x14ac:dyDescent="0.25">
      <c r="A50">
        <f t="shared" si="25"/>
        <v>10.970958311536602</v>
      </c>
      <c r="B50" s="31">
        <f t="shared" si="26"/>
        <v>11.008240583056711</v>
      </c>
      <c r="C50" s="93">
        <f t="shared" si="27"/>
        <v>10.989599447296657</v>
      </c>
      <c r="D50" s="34">
        <f t="shared" si="28"/>
        <v>109.20211755258461</v>
      </c>
      <c r="E50" s="34" t="e">
        <f t="shared" si="29"/>
        <v>#NUM!</v>
      </c>
      <c r="F50" s="34">
        <f t="shared" si="30"/>
        <v>305.70735143324043</v>
      </c>
      <c r="G50">
        <f t="shared" si="31"/>
        <v>-0.43889382607612293</v>
      </c>
      <c r="H50">
        <f t="shared" si="32"/>
        <v>0</v>
      </c>
      <c r="I50" s="34">
        <f t="shared" si="33"/>
        <v>0.41638147174803408</v>
      </c>
      <c r="J50">
        <f t="shared" si="34"/>
        <v>7.7193141181543509E-2</v>
      </c>
      <c r="K50">
        <f t="shared" si="35"/>
        <v>1.0361495460609866E-4</v>
      </c>
      <c r="L50">
        <f t="shared" si="36"/>
        <v>3.7282271520108642E-2</v>
      </c>
      <c r="M50" s="26" t="e">
        <f t="shared" si="37"/>
        <v>#NUM!</v>
      </c>
      <c r="N50" s="34" t="e">
        <f t="shared" si="38"/>
        <v>#NUM!</v>
      </c>
      <c r="O50" s="34" t="e">
        <f t="shared" si="39"/>
        <v>#NUM!</v>
      </c>
      <c r="P50" s="35" t="e">
        <f t="shared" si="40"/>
        <v>#NUM!</v>
      </c>
      <c r="Q50" s="35" t="e">
        <f t="shared" si="41"/>
        <v>#NUM!</v>
      </c>
      <c r="R50" s="44"/>
      <c r="S50" s="61">
        <v>15</v>
      </c>
      <c r="T50" s="34">
        <f t="shared" si="42"/>
        <v>24.140160009149998</v>
      </c>
      <c r="U50" s="67">
        <f t="shared" si="43"/>
        <v>-6.6666666666666766E-3</v>
      </c>
      <c r="V50" s="26">
        <f t="shared" si="44"/>
        <v>0.55923407280162962</v>
      </c>
      <c r="W50" s="79">
        <f t="shared" si="45"/>
        <v>847</v>
      </c>
      <c r="X50" s="79">
        <f>'Elevation Data'!K52</f>
        <v>841</v>
      </c>
      <c r="Y50" s="76">
        <f t="shared" si="46"/>
        <v>844</v>
      </c>
      <c r="Z50" s="76">
        <f t="shared" si="47"/>
        <v>48</v>
      </c>
      <c r="AA50" s="76">
        <f>'Elevation Data'!J52</f>
        <v>48.9</v>
      </c>
      <c r="AB50" s="31">
        <f t="shared" si="48"/>
        <v>0.89999999999999858</v>
      </c>
      <c r="AC50" s="79">
        <f t="shared" si="49"/>
        <v>-6</v>
      </c>
    </row>
    <row r="51" spans="1:29" ht="15" customHeight="1" x14ac:dyDescent="0.25">
      <c r="A51">
        <f t="shared" si="25"/>
        <v>11.008240583056711</v>
      </c>
      <c r="B51" s="31">
        <f t="shared" si="26"/>
        <v>11.078662651483583</v>
      </c>
      <c r="C51" s="93">
        <f t="shared" si="27"/>
        <v>11.043451617270147</v>
      </c>
      <c r="D51" s="34">
        <f t="shared" si="28"/>
        <v>108.74807003731605</v>
      </c>
      <c r="E51" s="34" t="e">
        <f t="shared" si="29"/>
        <v>#NUM!</v>
      </c>
      <c r="F51" s="34">
        <f t="shared" si="30"/>
        <v>305.81856311144543</v>
      </c>
      <c r="G51">
        <f t="shared" si="31"/>
        <v>-3.8726210457097732E-2</v>
      </c>
      <c r="H51">
        <f t="shared" si="32"/>
        <v>0</v>
      </c>
      <c r="I51" s="34">
        <f t="shared" si="33"/>
        <v>0.41638147174803408</v>
      </c>
      <c r="J51">
        <f t="shared" si="34"/>
        <v>7.7322277366852626E-2</v>
      </c>
      <c r="K51">
        <f t="shared" si="35"/>
        <v>1.0378829176758742E-4</v>
      </c>
      <c r="L51">
        <f t="shared" si="36"/>
        <v>7.0422068426872111E-2</v>
      </c>
      <c r="M51" s="26" t="e">
        <f t="shared" si="37"/>
        <v>#NUM!</v>
      </c>
      <c r="N51" s="34" t="e">
        <f t="shared" si="38"/>
        <v>#NUM!</v>
      </c>
      <c r="O51" s="34" t="e">
        <f t="shared" si="39"/>
        <v>#NUM!</v>
      </c>
      <c r="P51" s="35" t="e">
        <f t="shared" si="40"/>
        <v>#NUM!</v>
      </c>
      <c r="Q51" s="35" t="e">
        <f t="shared" si="41"/>
        <v>#NUM!</v>
      </c>
      <c r="R51" s="44"/>
      <c r="S51" s="61">
        <v>15</v>
      </c>
      <c r="T51" s="34">
        <f t="shared" si="42"/>
        <v>24.140160009149998</v>
      </c>
      <c r="U51" s="67">
        <f t="shared" si="43"/>
        <v>-5.8823529411764614E-4</v>
      </c>
      <c r="V51" s="26">
        <f t="shared" si="44"/>
        <v>1.0563310264030816</v>
      </c>
      <c r="W51" s="79">
        <f t="shared" si="45"/>
        <v>841</v>
      </c>
      <c r="X51" s="79">
        <f>'Elevation Data'!K53</f>
        <v>840</v>
      </c>
      <c r="Y51" s="76">
        <f t="shared" si="46"/>
        <v>840.5</v>
      </c>
      <c r="Z51" s="76">
        <f t="shared" si="47"/>
        <v>48.9</v>
      </c>
      <c r="AA51" s="76">
        <f>'Elevation Data'!J53</f>
        <v>50.6</v>
      </c>
      <c r="AB51" s="31">
        <f t="shared" si="48"/>
        <v>1.7000000000000028</v>
      </c>
      <c r="AC51" s="79">
        <f t="shared" si="49"/>
        <v>-1</v>
      </c>
    </row>
    <row r="52" spans="1:29" ht="15" customHeight="1" x14ac:dyDescent="0.25">
      <c r="A52">
        <f t="shared" si="25"/>
        <v>11.078662651483583</v>
      </c>
      <c r="B52" s="31">
        <f t="shared" si="26"/>
        <v>11.095232549936965</v>
      </c>
      <c r="C52" s="93">
        <f t="shared" si="27"/>
        <v>11.086947600710275</v>
      </c>
      <c r="D52" s="34">
        <f t="shared" si="28"/>
        <v>108.38036113242839</v>
      </c>
      <c r="E52" s="34" t="e">
        <f t="shared" si="29"/>
        <v>#NUM!</v>
      </c>
      <c r="F52" s="34">
        <f t="shared" si="30"/>
        <v>305.86623335268985</v>
      </c>
      <c r="G52">
        <f t="shared" si="31"/>
        <v>-0.32917143631711798</v>
      </c>
      <c r="H52">
        <f t="shared" si="32"/>
        <v>0</v>
      </c>
      <c r="I52" s="34">
        <f t="shared" si="33"/>
        <v>0.41638147174803408</v>
      </c>
      <c r="J52">
        <f t="shared" si="34"/>
        <v>7.7260970552555749E-2</v>
      </c>
      <c r="K52">
        <f t="shared" si="35"/>
        <v>1.0370600074168558E-4</v>
      </c>
      <c r="L52">
        <f t="shared" si="36"/>
        <v>1.6569898453381585E-2</v>
      </c>
      <c r="M52" s="26" t="e">
        <f t="shared" si="37"/>
        <v>#NUM!</v>
      </c>
      <c r="N52" s="34" t="e">
        <f t="shared" si="38"/>
        <v>#NUM!</v>
      </c>
      <c r="O52" s="34" t="e">
        <f t="shared" si="39"/>
        <v>#NUM!</v>
      </c>
      <c r="P52" s="35" t="e">
        <f t="shared" si="40"/>
        <v>#NUM!</v>
      </c>
      <c r="Q52" s="35" t="e">
        <f t="shared" si="41"/>
        <v>#NUM!</v>
      </c>
      <c r="R52" s="44"/>
      <c r="S52" s="61">
        <v>15</v>
      </c>
      <c r="T52" s="34">
        <f t="shared" si="42"/>
        <v>24.140160009149998</v>
      </c>
      <c r="U52" s="67">
        <f t="shared" si="43"/>
        <v>-5.0000000000000175E-3</v>
      </c>
      <c r="V52" s="26">
        <f t="shared" si="44"/>
        <v>0.24854847680072378</v>
      </c>
      <c r="W52" s="79">
        <f t="shared" si="45"/>
        <v>840</v>
      </c>
      <c r="X52" s="79">
        <f>'Elevation Data'!K54</f>
        <v>838</v>
      </c>
      <c r="Y52" s="76">
        <f t="shared" si="46"/>
        <v>839</v>
      </c>
      <c r="Z52" s="76">
        <f t="shared" si="47"/>
        <v>50.6</v>
      </c>
      <c r="AA52" s="76">
        <f>'Elevation Data'!J54</f>
        <v>51</v>
      </c>
      <c r="AB52" s="31">
        <f t="shared" si="48"/>
        <v>0.39999999999999858</v>
      </c>
      <c r="AC52" s="79">
        <f t="shared" si="49"/>
        <v>-2</v>
      </c>
    </row>
    <row r="53" spans="1:29" ht="15" customHeight="1" x14ac:dyDescent="0.25">
      <c r="A53">
        <f t="shared" si="25"/>
        <v>11.095232549936965</v>
      </c>
      <c r="B53" s="31">
        <f t="shared" si="26"/>
        <v>11.182224516817218</v>
      </c>
      <c r="C53" s="93">
        <f t="shared" si="27"/>
        <v>11.138728533377092</v>
      </c>
      <c r="D53" s="34">
        <f t="shared" si="28"/>
        <v>107.94149817432341</v>
      </c>
      <c r="E53" s="34" t="e">
        <f t="shared" si="29"/>
        <v>#NUM!</v>
      </c>
      <c r="F53" s="34">
        <f t="shared" si="30"/>
        <v>305.92980122873661</v>
      </c>
      <c r="G53">
        <f t="shared" si="31"/>
        <v>-6.2699572972799461E-2</v>
      </c>
      <c r="H53">
        <f t="shared" si="32"/>
        <v>0</v>
      </c>
      <c r="I53" s="34">
        <f t="shared" si="33"/>
        <v>0.41638147174803408</v>
      </c>
      <c r="J53">
        <f t="shared" si="34"/>
        <v>7.7344313921088842E-2</v>
      </c>
      <c r="K53">
        <f t="shared" si="35"/>
        <v>1.0381787103501858E-4</v>
      </c>
      <c r="L53">
        <f t="shared" si="36"/>
        <v>8.6991966880253693E-2</v>
      </c>
      <c r="M53" s="26" t="e">
        <f t="shared" si="37"/>
        <v>#NUM!</v>
      </c>
      <c r="N53" s="34" t="e">
        <f t="shared" si="38"/>
        <v>#NUM!</v>
      </c>
      <c r="O53" s="34" t="e">
        <f t="shared" si="39"/>
        <v>#NUM!</v>
      </c>
      <c r="P53" s="35" t="e">
        <f t="shared" si="40"/>
        <v>#NUM!</v>
      </c>
      <c r="Q53" s="35" t="e">
        <f t="shared" si="41"/>
        <v>#NUM!</v>
      </c>
      <c r="R53" s="44"/>
      <c r="S53" s="61">
        <v>15</v>
      </c>
      <c r="T53" s="34">
        <f t="shared" si="42"/>
        <v>24.140160009149998</v>
      </c>
      <c r="U53" s="67">
        <f t="shared" si="43"/>
        <v>-9.5238095238095173E-4</v>
      </c>
      <c r="V53" s="26">
        <f t="shared" si="44"/>
        <v>1.3048795032038054</v>
      </c>
      <c r="W53" s="79">
        <f t="shared" si="45"/>
        <v>838</v>
      </c>
      <c r="X53" s="79">
        <f>'Elevation Data'!K55</f>
        <v>836</v>
      </c>
      <c r="Y53" s="76">
        <f t="shared" si="46"/>
        <v>837</v>
      </c>
      <c r="Z53" s="76">
        <f t="shared" si="47"/>
        <v>51</v>
      </c>
      <c r="AA53" s="76">
        <f>'Elevation Data'!J55</f>
        <v>53.1</v>
      </c>
      <c r="AB53" s="31">
        <f t="shared" si="48"/>
        <v>2.1000000000000014</v>
      </c>
      <c r="AC53" s="79">
        <f t="shared" si="49"/>
        <v>-2</v>
      </c>
    </row>
    <row r="54" spans="1:29" ht="15" customHeight="1" x14ac:dyDescent="0.25">
      <c r="A54">
        <f t="shared" si="25"/>
        <v>11.182224516817218</v>
      </c>
      <c r="B54" s="31">
        <f t="shared" si="26"/>
        <v>11.215364313723981</v>
      </c>
      <c r="C54" s="93">
        <f t="shared" si="27"/>
        <v>11.1987944152706</v>
      </c>
      <c r="D54" s="34">
        <f t="shared" si="28"/>
        <v>107.43093609200611</v>
      </c>
      <c r="E54" s="34" t="e">
        <f t="shared" si="29"/>
        <v>#NUM!</v>
      </c>
      <c r="F54" s="34">
        <f t="shared" si="30"/>
        <v>306.00927321547493</v>
      </c>
      <c r="G54">
        <f t="shared" si="31"/>
        <v>-0.24687902727790775</v>
      </c>
      <c r="H54">
        <f t="shared" si="32"/>
        <v>0</v>
      </c>
      <c r="I54" s="34">
        <f t="shared" si="33"/>
        <v>0.41638147174803408</v>
      </c>
      <c r="J54">
        <f t="shared" si="34"/>
        <v>7.7317872641400276E-2</v>
      </c>
      <c r="K54">
        <f t="shared" si="35"/>
        <v>1.0378237938442989E-4</v>
      </c>
      <c r="L54">
        <f t="shared" si="36"/>
        <v>3.3139796906763171E-2</v>
      </c>
      <c r="M54" s="26" t="e">
        <f t="shared" si="37"/>
        <v>#NUM!</v>
      </c>
      <c r="N54" s="34" t="e">
        <f t="shared" si="38"/>
        <v>#NUM!</v>
      </c>
      <c r="O54" s="34" t="e">
        <f t="shared" si="39"/>
        <v>#NUM!</v>
      </c>
      <c r="P54" s="35" t="e">
        <f t="shared" si="40"/>
        <v>#NUM!</v>
      </c>
      <c r="Q54" s="35" t="e">
        <f t="shared" si="41"/>
        <v>#NUM!</v>
      </c>
      <c r="R54" s="44"/>
      <c r="S54" s="61">
        <v>15</v>
      </c>
      <c r="T54" s="34">
        <f t="shared" si="42"/>
        <v>24.140160009149998</v>
      </c>
      <c r="U54" s="67">
        <f t="shared" si="43"/>
        <v>-3.7500000000000133E-3</v>
      </c>
      <c r="V54" s="26">
        <f t="shared" si="44"/>
        <v>0.49709695360144757</v>
      </c>
      <c r="W54" s="79">
        <f t="shared" si="45"/>
        <v>836</v>
      </c>
      <c r="X54" s="79">
        <f>'Elevation Data'!K56</f>
        <v>833</v>
      </c>
      <c r="Y54" s="76">
        <f t="shared" si="46"/>
        <v>834.5</v>
      </c>
      <c r="Z54" s="76">
        <f t="shared" si="47"/>
        <v>53.1</v>
      </c>
      <c r="AA54" s="76">
        <f>'Elevation Data'!J56</f>
        <v>53.9</v>
      </c>
      <c r="AB54" s="31">
        <f t="shared" si="48"/>
        <v>0.79999999999999716</v>
      </c>
      <c r="AC54" s="79">
        <f t="shared" si="49"/>
        <v>-3</v>
      </c>
    </row>
    <row r="55" spans="1:29" ht="15" customHeight="1" x14ac:dyDescent="0.25">
      <c r="A55">
        <f t="shared" si="25"/>
        <v>11.215364313723981</v>
      </c>
      <c r="B55" s="31">
        <f t="shared" si="26"/>
        <v>11.240219161404054</v>
      </c>
      <c r="C55" s="93">
        <f t="shared" si="27"/>
        <v>11.227791737564017</v>
      </c>
      <c r="D55" s="34">
        <f t="shared" si="28"/>
        <v>107.18390117781658</v>
      </c>
      <c r="E55" s="34" t="e">
        <f t="shared" si="29"/>
        <v>#NUM!</v>
      </c>
      <c r="F55" s="34">
        <f t="shared" si="30"/>
        <v>306.05696288345382</v>
      </c>
      <c r="G55">
        <f t="shared" si="31"/>
        <v>0</v>
      </c>
      <c r="H55">
        <f t="shared" si="32"/>
        <v>0</v>
      </c>
      <c r="I55" s="34">
        <f t="shared" si="33"/>
        <v>0.41638147174803408</v>
      </c>
      <c r="J55">
        <f t="shared" si="34"/>
        <v>7.7392258675556019E-2</v>
      </c>
      <c r="K55">
        <f t="shared" si="35"/>
        <v>1.0388222641014231E-4</v>
      </c>
      <c r="L55">
        <f t="shared" si="36"/>
        <v>2.4854847680072525E-2</v>
      </c>
      <c r="M55" s="26" t="e">
        <f t="shared" si="37"/>
        <v>#NUM!</v>
      </c>
      <c r="N55" s="34" t="e">
        <f t="shared" si="38"/>
        <v>#NUM!</v>
      </c>
      <c r="O55" s="34" t="e">
        <f t="shared" si="39"/>
        <v>#NUM!</v>
      </c>
      <c r="P55" s="35" t="e">
        <f t="shared" si="40"/>
        <v>#NUM!</v>
      </c>
      <c r="Q55" s="35" t="e">
        <f t="shared" si="41"/>
        <v>#NUM!</v>
      </c>
      <c r="R55" s="44"/>
      <c r="S55" s="61">
        <v>15</v>
      </c>
      <c r="T55" s="34">
        <f t="shared" si="42"/>
        <v>24.140160009149998</v>
      </c>
      <c r="U55" s="67">
        <f t="shared" si="43"/>
        <v>0</v>
      </c>
      <c r="V55" s="26">
        <f t="shared" si="44"/>
        <v>0.3728227152010879</v>
      </c>
      <c r="W55" s="79">
        <f t="shared" si="45"/>
        <v>833</v>
      </c>
      <c r="X55" s="79">
        <f>'Elevation Data'!K57</f>
        <v>833</v>
      </c>
      <c r="Y55" s="76">
        <f t="shared" si="46"/>
        <v>833</v>
      </c>
      <c r="Z55" s="76">
        <f t="shared" si="47"/>
        <v>53.9</v>
      </c>
      <c r="AA55" s="76">
        <f>'Elevation Data'!J57</f>
        <v>54.5</v>
      </c>
      <c r="AB55" s="31">
        <f t="shared" si="48"/>
        <v>0.60000000000000142</v>
      </c>
      <c r="AC55" s="79">
        <f t="shared" si="49"/>
        <v>0</v>
      </c>
    </row>
    <row r="56" spans="1:29" ht="15" customHeight="1" x14ac:dyDescent="0.25">
      <c r="A56">
        <f t="shared" si="25"/>
        <v>11.240219161404054</v>
      </c>
      <c r="B56" s="31">
        <f t="shared" si="26"/>
        <v>11.381063298257798</v>
      </c>
      <c r="C56" s="93">
        <f t="shared" si="27"/>
        <v>11.310641229830926</v>
      </c>
      <c r="D56" s="34">
        <f t="shared" si="28"/>
        <v>106.4761454656801</v>
      </c>
      <c r="E56" s="34" t="e">
        <f t="shared" si="29"/>
        <v>#NUM!</v>
      </c>
      <c r="F56" s="34">
        <f t="shared" si="30"/>
        <v>306.15235679124726</v>
      </c>
      <c r="G56">
        <f t="shared" si="31"/>
        <v>-0.11617857777100832</v>
      </c>
      <c r="H56">
        <f t="shared" si="32"/>
        <v>0</v>
      </c>
      <c r="I56" s="34">
        <f t="shared" si="33"/>
        <v>0.41638147174803408</v>
      </c>
      <c r="J56">
        <f t="shared" si="34"/>
        <v>7.7387010021521291E-2</v>
      </c>
      <c r="K56">
        <f t="shared" si="35"/>
        <v>1.0387518123694133E-4</v>
      </c>
      <c r="L56">
        <f t="shared" si="36"/>
        <v>0.14084413685374392</v>
      </c>
      <c r="M56" s="26" t="e">
        <f t="shared" si="37"/>
        <v>#NUM!</v>
      </c>
      <c r="N56" s="34" t="e">
        <f t="shared" si="38"/>
        <v>#NUM!</v>
      </c>
      <c r="O56" s="34" t="e">
        <f t="shared" si="39"/>
        <v>#NUM!</v>
      </c>
      <c r="P56" s="35" t="e">
        <f t="shared" si="40"/>
        <v>#NUM!</v>
      </c>
      <c r="Q56" s="35" t="e">
        <f t="shared" si="41"/>
        <v>#NUM!</v>
      </c>
      <c r="R56" s="44"/>
      <c r="S56" s="61">
        <v>15</v>
      </c>
      <c r="T56" s="34">
        <f t="shared" si="42"/>
        <v>24.140160009149998</v>
      </c>
      <c r="U56" s="67">
        <f t="shared" si="43"/>
        <v>-1.7647058823529419E-3</v>
      </c>
      <c r="V56" s="26">
        <f t="shared" si="44"/>
        <v>2.1126620528061588</v>
      </c>
      <c r="W56" s="79">
        <f t="shared" si="45"/>
        <v>833</v>
      </c>
      <c r="X56" s="79">
        <f>'Elevation Data'!K58</f>
        <v>827</v>
      </c>
      <c r="Y56" s="76">
        <f t="shared" si="46"/>
        <v>830</v>
      </c>
      <c r="Z56" s="76">
        <f t="shared" si="47"/>
        <v>54.5</v>
      </c>
      <c r="AA56" s="76">
        <f>'Elevation Data'!J58</f>
        <v>57.9</v>
      </c>
      <c r="AB56" s="31">
        <f t="shared" si="48"/>
        <v>3.3999999999999986</v>
      </c>
      <c r="AC56" s="79">
        <f t="shared" si="49"/>
        <v>-6</v>
      </c>
    </row>
    <row r="57" spans="1:29" ht="15" customHeight="1" x14ac:dyDescent="0.25">
      <c r="A57">
        <f t="shared" si="25"/>
        <v>11.381063298257798</v>
      </c>
      <c r="B57" s="31">
        <f t="shared" si="26"/>
        <v>11.38934824748449</v>
      </c>
      <c r="C57" s="93">
        <f t="shared" si="27"/>
        <v>11.385205772871144</v>
      </c>
      <c r="D57" s="34">
        <f t="shared" si="28"/>
        <v>105.83678257263786</v>
      </c>
      <c r="E57" s="34" t="e">
        <f t="shared" si="29"/>
        <v>#NUM!</v>
      </c>
      <c r="F57" s="34">
        <f t="shared" si="30"/>
        <v>306.231866557091</v>
      </c>
      <c r="G57">
        <f t="shared" si="31"/>
        <v>0.32917143631711215</v>
      </c>
      <c r="H57">
        <f t="shared" si="32"/>
        <v>0</v>
      </c>
      <c r="I57" s="34">
        <f t="shared" si="33"/>
        <v>0.41638147174803408</v>
      </c>
      <c r="J57">
        <f t="shared" si="34"/>
        <v>7.7519550369988921E-2</v>
      </c>
      <c r="K57">
        <f t="shared" si="35"/>
        <v>1.0405308774495158E-4</v>
      </c>
      <c r="L57">
        <f t="shared" si="36"/>
        <v>8.2849492266909401E-3</v>
      </c>
      <c r="M57" s="26" t="e">
        <f t="shared" si="37"/>
        <v>#NUM!</v>
      </c>
      <c r="N57" s="34" t="e">
        <f t="shared" si="38"/>
        <v>#NUM!</v>
      </c>
      <c r="O57" s="34" t="e">
        <f t="shared" si="39"/>
        <v>#NUM!</v>
      </c>
      <c r="P57" s="35" t="e">
        <f t="shared" si="40"/>
        <v>#NUM!</v>
      </c>
      <c r="Q57" s="35" t="e">
        <f t="shared" si="41"/>
        <v>#NUM!</v>
      </c>
      <c r="R57" s="44"/>
      <c r="S57" s="61">
        <v>15</v>
      </c>
      <c r="T57" s="34">
        <f t="shared" si="42"/>
        <v>24.140160009149998</v>
      </c>
      <c r="U57" s="67">
        <f t="shared" si="43"/>
        <v>4.999999999999929E-3</v>
      </c>
      <c r="V57" s="26">
        <f t="shared" si="44"/>
        <v>0.1242742384003641</v>
      </c>
      <c r="W57" s="79">
        <f t="shared" si="45"/>
        <v>827</v>
      </c>
      <c r="X57" s="79">
        <f>'Elevation Data'!K59</f>
        <v>828</v>
      </c>
      <c r="Y57" s="76">
        <f t="shared" si="46"/>
        <v>827.5</v>
      </c>
      <c r="Z57" s="76">
        <f t="shared" si="47"/>
        <v>57.9</v>
      </c>
      <c r="AA57" s="76">
        <f>'Elevation Data'!J59</f>
        <v>58.1</v>
      </c>
      <c r="AB57" s="31">
        <f t="shared" si="48"/>
        <v>0.20000000000000284</v>
      </c>
      <c r="AC57" s="79">
        <f t="shared" si="49"/>
        <v>1</v>
      </c>
    </row>
    <row r="58" spans="1:29" ht="15" customHeight="1" x14ac:dyDescent="0.25">
      <c r="A58">
        <f t="shared" si="25"/>
        <v>11.38934824748449</v>
      </c>
      <c r="B58" s="31">
        <f t="shared" si="26"/>
        <v>11.393490722097836</v>
      </c>
      <c r="C58" s="93">
        <f t="shared" si="27"/>
        <v>11.391419484791163</v>
      </c>
      <c r="D58" s="34">
        <f t="shared" si="28"/>
        <v>105.78340332314856</v>
      </c>
      <c r="E58" s="34" t="e">
        <f t="shared" si="29"/>
        <v>#NUM!</v>
      </c>
      <c r="F58" s="34">
        <f t="shared" si="30"/>
        <v>306.231866557091</v>
      </c>
      <c r="G58">
        <f t="shared" si="31"/>
        <v>-0.65833464336546066</v>
      </c>
      <c r="H58">
        <f t="shared" si="32"/>
        <v>0</v>
      </c>
      <c r="I58" s="34">
        <f t="shared" si="33"/>
        <v>0.41638147174803408</v>
      </c>
      <c r="J58">
        <f t="shared" si="34"/>
        <v>7.7270180147846868E-2</v>
      </c>
      <c r="K58">
        <f t="shared" si="35"/>
        <v>1.0371836261455955E-4</v>
      </c>
      <c r="L58">
        <f t="shared" si="36"/>
        <v>4.1424746133454701E-3</v>
      </c>
      <c r="M58" s="26" t="e">
        <f t="shared" si="37"/>
        <v>#NUM!</v>
      </c>
      <c r="N58" s="34" t="e">
        <f t="shared" si="38"/>
        <v>#NUM!</v>
      </c>
      <c r="O58" s="34" t="e">
        <f t="shared" si="39"/>
        <v>#NUM!</v>
      </c>
      <c r="P58" s="35" t="e">
        <f t="shared" si="40"/>
        <v>#NUM!</v>
      </c>
      <c r="Q58" s="35" t="e">
        <f t="shared" si="41"/>
        <v>#NUM!</v>
      </c>
      <c r="R58" s="44"/>
      <c r="S58" s="61">
        <v>15</v>
      </c>
      <c r="T58" s="34">
        <f t="shared" si="42"/>
        <v>24.140160009149998</v>
      </c>
      <c r="U58" s="67">
        <f t="shared" si="43"/>
        <v>-9.999999999999858E-3</v>
      </c>
      <c r="V58" s="26">
        <f t="shared" si="44"/>
        <v>6.2137119200182049E-2</v>
      </c>
      <c r="W58" s="79">
        <f t="shared" si="45"/>
        <v>828</v>
      </c>
      <c r="X58" s="79">
        <f>'Elevation Data'!K60</f>
        <v>827</v>
      </c>
      <c r="Y58" s="76">
        <f t="shared" si="46"/>
        <v>827.5</v>
      </c>
      <c r="Z58" s="76">
        <f t="shared" si="47"/>
        <v>58.1</v>
      </c>
      <c r="AA58" s="76">
        <f>'Elevation Data'!J60</f>
        <v>58.2</v>
      </c>
      <c r="AB58" s="31">
        <f t="shared" si="48"/>
        <v>0.10000000000000142</v>
      </c>
      <c r="AC58" s="79">
        <f t="shared" si="49"/>
        <v>-1</v>
      </c>
    </row>
    <row r="59" spans="1:29" ht="15" customHeight="1" x14ac:dyDescent="0.25">
      <c r="A59">
        <f t="shared" si="25"/>
        <v>11.393490722097836</v>
      </c>
      <c r="B59" s="31">
        <f t="shared" si="26"/>
        <v>11.422488044391253</v>
      </c>
      <c r="C59" s="93">
        <f t="shared" si="27"/>
        <v>11.407989383244544</v>
      </c>
      <c r="D59" s="34">
        <f t="shared" si="28"/>
        <v>105.64098548392126</v>
      </c>
      <c r="E59" s="34" t="e">
        <f t="shared" si="29"/>
        <v>#NUM!</v>
      </c>
      <c r="F59" s="34">
        <f t="shared" si="30"/>
        <v>306.231866557091</v>
      </c>
      <c r="G59">
        <f t="shared" si="31"/>
        <v>9.4049341687211976E-2</v>
      </c>
      <c r="H59">
        <f t="shared" si="32"/>
        <v>0</v>
      </c>
      <c r="I59" s="34">
        <f t="shared" si="33"/>
        <v>0.41638147174803408</v>
      </c>
      <c r="J59">
        <f t="shared" si="34"/>
        <v>7.7460176103668232E-2</v>
      </c>
      <c r="K59">
        <f t="shared" si="35"/>
        <v>1.0397339074317884E-4</v>
      </c>
      <c r="L59">
        <f t="shared" si="36"/>
        <v>2.8997322293417702E-2</v>
      </c>
      <c r="M59" s="26" t="e">
        <f t="shared" si="37"/>
        <v>#NUM!</v>
      </c>
      <c r="N59" s="34" t="e">
        <f t="shared" si="38"/>
        <v>#NUM!</v>
      </c>
      <c r="O59" s="34" t="e">
        <f t="shared" si="39"/>
        <v>#NUM!</v>
      </c>
      <c r="P59" s="35" t="e">
        <f t="shared" si="40"/>
        <v>#NUM!</v>
      </c>
      <c r="Q59" s="35" t="e">
        <f t="shared" si="41"/>
        <v>#NUM!</v>
      </c>
      <c r="R59" s="44"/>
      <c r="S59" s="61">
        <v>15</v>
      </c>
      <c r="T59" s="34">
        <f t="shared" si="42"/>
        <v>24.140160009149998</v>
      </c>
      <c r="U59" s="67">
        <f t="shared" si="43"/>
        <v>1.4285714285714375E-3</v>
      </c>
      <c r="V59" s="26">
        <f t="shared" si="44"/>
        <v>0.43495983440126551</v>
      </c>
      <c r="W59" s="79">
        <f t="shared" si="45"/>
        <v>827</v>
      </c>
      <c r="X59" s="79">
        <f>'Elevation Data'!K61</f>
        <v>828</v>
      </c>
      <c r="Y59" s="76">
        <f t="shared" si="46"/>
        <v>827.5</v>
      </c>
      <c r="Z59" s="76">
        <f t="shared" si="47"/>
        <v>58.2</v>
      </c>
      <c r="AA59" s="76">
        <f>'Elevation Data'!J61</f>
        <v>58.9</v>
      </c>
      <c r="AB59" s="31">
        <f t="shared" si="48"/>
        <v>0.69999999999999574</v>
      </c>
      <c r="AC59" s="79">
        <f t="shared" si="49"/>
        <v>1</v>
      </c>
    </row>
    <row r="60" spans="1:29" ht="15" customHeight="1" x14ac:dyDescent="0.25">
      <c r="A60">
        <f t="shared" si="25"/>
        <v>11.422488044391253</v>
      </c>
      <c r="B60" s="31">
        <f t="shared" si="26"/>
        <v>11.439057942844634</v>
      </c>
      <c r="C60" s="93">
        <f t="shared" si="27"/>
        <v>11.430772993617945</v>
      </c>
      <c r="D60" s="34">
        <f t="shared" si="28"/>
        <v>105.44498860734983</v>
      </c>
      <c r="E60" s="34" t="e">
        <f t="shared" si="29"/>
        <v>#NUM!</v>
      </c>
      <c r="F60" s="34">
        <f t="shared" si="30"/>
        <v>306.26367424180171</v>
      </c>
      <c r="G60">
        <f t="shared" si="31"/>
        <v>-0.49375458282355411</v>
      </c>
      <c r="H60">
        <f t="shared" si="32"/>
        <v>0</v>
      </c>
      <c r="I60" s="34">
        <f t="shared" si="33"/>
        <v>0.41638147174803408</v>
      </c>
      <c r="J60">
        <f t="shared" si="34"/>
        <v>7.7319773012809637E-2</v>
      </c>
      <c r="K60">
        <f t="shared" si="35"/>
        <v>1.0378493021853643E-4</v>
      </c>
      <c r="L60">
        <f t="shared" si="36"/>
        <v>1.656989845338188E-2</v>
      </c>
      <c r="M60" s="26" t="e">
        <f t="shared" si="37"/>
        <v>#NUM!</v>
      </c>
      <c r="N60" s="34" t="e">
        <f t="shared" si="38"/>
        <v>#NUM!</v>
      </c>
      <c r="O60" s="34" t="e">
        <f t="shared" si="39"/>
        <v>#NUM!</v>
      </c>
      <c r="P60" s="35" t="e">
        <f t="shared" si="40"/>
        <v>#NUM!</v>
      </c>
      <c r="Q60" s="35" t="e">
        <f t="shared" si="41"/>
        <v>#NUM!</v>
      </c>
      <c r="R60" s="44"/>
      <c r="S60" s="61">
        <v>15</v>
      </c>
      <c r="T60" s="34">
        <f t="shared" si="42"/>
        <v>24.140160009149998</v>
      </c>
      <c r="U60" s="67">
        <f t="shared" si="43"/>
        <v>-7.499999999999893E-3</v>
      </c>
      <c r="V60" s="26">
        <f t="shared" si="44"/>
        <v>0.2485484768007282</v>
      </c>
      <c r="W60" s="79">
        <f t="shared" si="45"/>
        <v>828</v>
      </c>
      <c r="X60" s="79">
        <f>'Elevation Data'!K62</f>
        <v>825</v>
      </c>
      <c r="Y60" s="76">
        <f t="shared" si="46"/>
        <v>826.5</v>
      </c>
      <c r="Z60" s="76">
        <f t="shared" si="47"/>
        <v>58.9</v>
      </c>
      <c r="AA60" s="76">
        <f>'Elevation Data'!J62</f>
        <v>59.300000000000004</v>
      </c>
      <c r="AB60" s="31">
        <f t="shared" si="48"/>
        <v>0.40000000000000568</v>
      </c>
      <c r="AC60" s="79">
        <f t="shared" si="49"/>
        <v>-3</v>
      </c>
    </row>
    <row r="61" spans="1:29" ht="15" customHeight="1" x14ac:dyDescent="0.25">
      <c r="A61">
        <f t="shared" si="25"/>
        <v>11.439057942844634</v>
      </c>
      <c r="B61" s="31">
        <f t="shared" si="26"/>
        <v>11.45148536668467</v>
      </c>
      <c r="C61" s="93">
        <f t="shared" si="27"/>
        <v>11.445271654764653</v>
      </c>
      <c r="D61" s="34">
        <f t="shared" si="28"/>
        <v>105.32016044587351</v>
      </c>
      <c r="E61" s="34" t="e">
        <f t="shared" si="29"/>
        <v>#NUM!</v>
      </c>
      <c r="F61" s="34">
        <f t="shared" si="30"/>
        <v>306.31138981731942</v>
      </c>
      <c r="G61">
        <f t="shared" si="31"/>
        <v>0</v>
      </c>
      <c r="H61">
        <f t="shared" si="32"/>
        <v>0</v>
      </c>
      <c r="I61" s="34">
        <f t="shared" si="33"/>
        <v>0.41638147174803408</v>
      </c>
      <c r="J61">
        <f t="shared" si="34"/>
        <v>7.7456507901279656E-2</v>
      </c>
      <c r="K61">
        <f t="shared" si="35"/>
        <v>1.0396846698158343E-4</v>
      </c>
      <c r="L61">
        <f t="shared" si="36"/>
        <v>1.2427423840036115E-2</v>
      </c>
      <c r="M61" s="26" t="e">
        <f t="shared" si="37"/>
        <v>#NUM!</v>
      </c>
      <c r="N61" s="34" t="e">
        <f t="shared" si="38"/>
        <v>#NUM!</v>
      </c>
      <c r="O61" s="34" t="e">
        <f t="shared" si="39"/>
        <v>#NUM!</v>
      </c>
      <c r="P61" s="35" t="e">
        <f t="shared" si="40"/>
        <v>#NUM!</v>
      </c>
      <c r="Q61" s="35" t="e">
        <f t="shared" si="41"/>
        <v>#NUM!</v>
      </c>
      <c r="R61" s="44"/>
      <c r="S61" s="61">
        <v>15</v>
      </c>
      <c r="T61" s="34">
        <f t="shared" si="42"/>
        <v>24.140160009149998</v>
      </c>
      <c r="U61" s="67">
        <f t="shared" si="43"/>
        <v>0</v>
      </c>
      <c r="V61" s="26">
        <f t="shared" si="44"/>
        <v>0.18641135760054173</v>
      </c>
      <c r="W61" s="79">
        <f t="shared" si="45"/>
        <v>825</v>
      </c>
      <c r="X61" s="79">
        <f>'Elevation Data'!K63</f>
        <v>825</v>
      </c>
      <c r="Y61" s="76">
        <f t="shared" si="46"/>
        <v>825</v>
      </c>
      <c r="Z61" s="76">
        <f t="shared" si="47"/>
        <v>59.300000000000004</v>
      </c>
      <c r="AA61" s="76">
        <f>'Elevation Data'!J63</f>
        <v>59.6</v>
      </c>
      <c r="AB61" s="31">
        <f t="shared" si="48"/>
        <v>0.29999999999999716</v>
      </c>
      <c r="AC61" s="79">
        <f t="shared" si="49"/>
        <v>0</v>
      </c>
    </row>
    <row r="62" spans="1:29" ht="15" customHeight="1" x14ac:dyDescent="0.25">
      <c r="A62">
        <f t="shared" si="25"/>
        <v>11.45148536668467</v>
      </c>
      <c r="B62" s="31">
        <f t="shared" si="26"/>
        <v>11.455627841298016</v>
      </c>
      <c r="C62" s="93">
        <f t="shared" si="27"/>
        <v>11.453556603991343</v>
      </c>
      <c r="D62" s="34">
        <f t="shared" si="28"/>
        <v>105.24879444646119</v>
      </c>
      <c r="E62" s="34" t="e">
        <f t="shared" si="29"/>
        <v>#NUM!</v>
      </c>
      <c r="F62" s="34">
        <f t="shared" si="30"/>
        <v>306.29548408567632</v>
      </c>
      <c r="G62">
        <f t="shared" si="31"/>
        <v>0.65833464336546066</v>
      </c>
      <c r="H62">
        <f t="shared" si="32"/>
        <v>0</v>
      </c>
      <c r="I62" s="34">
        <f t="shared" si="33"/>
        <v>0.41638147174803408</v>
      </c>
      <c r="J62">
        <f t="shared" si="34"/>
        <v>7.7618737424441864E-2</v>
      </c>
      <c r="K62">
        <f t="shared" si="35"/>
        <v>1.0418622473079445E-4</v>
      </c>
      <c r="L62">
        <f t="shared" si="36"/>
        <v>4.1424746133454701E-3</v>
      </c>
      <c r="M62" s="26" t="e">
        <f t="shared" si="37"/>
        <v>#NUM!</v>
      </c>
      <c r="N62" s="34" t="e">
        <f t="shared" si="38"/>
        <v>#NUM!</v>
      </c>
      <c r="O62" s="34" t="e">
        <f t="shared" si="39"/>
        <v>#NUM!</v>
      </c>
      <c r="P62" s="35" t="e">
        <f t="shared" si="40"/>
        <v>#NUM!</v>
      </c>
      <c r="Q62" s="35" t="e">
        <f t="shared" si="41"/>
        <v>#NUM!</v>
      </c>
      <c r="R62" s="44"/>
      <c r="S62" s="61">
        <v>15</v>
      </c>
      <c r="T62" s="34">
        <f t="shared" si="42"/>
        <v>24.140160009149998</v>
      </c>
      <c r="U62" s="67">
        <f t="shared" si="43"/>
        <v>9.999999999999858E-3</v>
      </c>
      <c r="V62" s="26">
        <f t="shared" si="44"/>
        <v>6.2137119200182049E-2</v>
      </c>
      <c r="W62" s="79">
        <f t="shared" si="45"/>
        <v>825</v>
      </c>
      <c r="X62" s="79">
        <f>'Elevation Data'!K64</f>
        <v>826</v>
      </c>
      <c r="Y62" s="76">
        <f t="shared" si="46"/>
        <v>825.5</v>
      </c>
      <c r="Z62" s="76">
        <f t="shared" si="47"/>
        <v>59.6</v>
      </c>
      <c r="AA62" s="76">
        <f>'Elevation Data'!J64</f>
        <v>59.7</v>
      </c>
      <c r="AB62" s="31">
        <f t="shared" si="48"/>
        <v>0.10000000000000142</v>
      </c>
      <c r="AC62" s="79">
        <f t="shared" si="49"/>
        <v>1</v>
      </c>
    </row>
    <row r="63" spans="1:29" ht="15" customHeight="1" x14ac:dyDescent="0.25">
      <c r="A63">
        <f t="shared" si="25"/>
        <v>11.455627841298016</v>
      </c>
      <c r="B63" s="31">
        <f t="shared" si="26"/>
        <v>11.513622485884852</v>
      </c>
      <c r="C63" s="93">
        <f t="shared" si="27"/>
        <v>11.484625163591433</v>
      </c>
      <c r="D63" s="34">
        <f t="shared" si="28"/>
        <v>104.98094354543946</v>
      </c>
      <c r="E63" s="34" t="e">
        <f t="shared" si="29"/>
        <v>#NUM!</v>
      </c>
      <c r="F63" s="34">
        <f t="shared" si="30"/>
        <v>306.32729608877673</v>
      </c>
      <c r="G63">
        <f t="shared" si="31"/>
        <v>-0.14107395255036922</v>
      </c>
      <c r="H63">
        <f t="shared" si="32"/>
        <v>0</v>
      </c>
      <c r="I63" s="34">
        <f t="shared" si="33"/>
        <v>0.41638147174803408</v>
      </c>
      <c r="J63">
        <f t="shared" si="34"/>
        <v>7.7424899901003638E-2</v>
      </c>
      <c r="K63">
        <f t="shared" si="35"/>
        <v>1.0392604013557536E-4</v>
      </c>
      <c r="L63">
        <f t="shared" si="36"/>
        <v>5.7994644586835696E-2</v>
      </c>
      <c r="M63" s="26" t="e">
        <f t="shared" si="37"/>
        <v>#NUM!</v>
      </c>
      <c r="N63" s="34" t="e">
        <f t="shared" si="38"/>
        <v>#NUM!</v>
      </c>
      <c r="O63" s="34" t="e">
        <f t="shared" si="39"/>
        <v>#NUM!</v>
      </c>
      <c r="P63" s="35" t="e">
        <f t="shared" si="40"/>
        <v>#NUM!</v>
      </c>
      <c r="Q63" s="35" t="e">
        <f t="shared" si="41"/>
        <v>#NUM!</v>
      </c>
      <c r="R63" s="44"/>
      <c r="S63" s="61">
        <v>15</v>
      </c>
      <c r="T63" s="34">
        <f t="shared" si="42"/>
        <v>24.140160009149998</v>
      </c>
      <c r="U63" s="67">
        <f t="shared" si="43"/>
        <v>-2.1428571428571451E-3</v>
      </c>
      <c r="V63" s="26">
        <f t="shared" si="44"/>
        <v>0.86991966880253546</v>
      </c>
      <c r="W63" s="79">
        <f t="shared" si="45"/>
        <v>826</v>
      </c>
      <c r="X63" s="79">
        <f>'Elevation Data'!K65</f>
        <v>823</v>
      </c>
      <c r="Y63" s="76">
        <f t="shared" si="46"/>
        <v>824.5</v>
      </c>
      <c r="Z63" s="76">
        <f t="shared" si="47"/>
        <v>59.7</v>
      </c>
      <c r="AA63" s="76">
        <f>'Elevation Data'!J65</f>
        <v>61.1</v>
      </c>
      <c r="AB63" s="31">
        <f t="shared" si="48"/>
        <v>1.3999999999999986</v>
      </c>
      <c r="AC63" s="79">
        <f t="shared" si="49"/>
        <v>-3</v>
      </c>
    </row>
    <row r="64" spans="1:29" ht="15" customHeight="1" x14ac:dyDescent="0.25">
      <c r="A64">
        <f t="shared" si="25"/>
        <v>11.513622485884852</v>
      </c>
      <c r="B64" s="31">
        <f t="shared" si="26"/>
        <v>11.530192384338234</v>
      </c>
      <c r="C64" s="93">
        <f t="shared" si="27"/>
        <v>11.521907435111544</v>
      </c>
      <c r="D64" s="34">
        <f t="shared" si="28"/>
        <v>104.65905333087579</v>
      </c>
      <c r="E64" s="34" t="e">
        <f t="shared" si="29"/>
        <v>#NUM!</v>
      </c>
      <c r="F64" s="34">
        <f t="shared" si="30"/>
        <v>306.37501814211237</v>
      </c>
      <c r="G64">
        <f t="shared" si="31"/>
        <v>0</v>
      </c>
      <c r="H64">
        <f t="shared" si="32"/>
        <v>0</v>
      </c>
      <c r="I64" s="34">
        <f t="shared" si="33"/>
        <v>0.41638147174803408</v>
      </c>
      <c r="J64">
        <f t="shared" si="34"/>
        <v>7.7472575660065754E-2</v>
      </c>
      <c r="K64">
        <f t="shared" si="35"/>
        <v>1.0399003444304129E-4</v>
      </c>
      <c r="L64">
        <f t="shared" si="36"/>
        <v>1.6569898453381585E-2</v>
      </c>
      <c r="M64" s="26" t="e">
        <f t="shared" si="37"/>
        <v>#NUM!</v>
      </c>
      <c r="N64" s="34" t="e">
        <f t="shared" si="38"/>
        <v>#NUM!</v>
      </c>
      <c r="O64" s="34" t="e">
        <f t="shared" si="39"/>
        <v>#NUM!</v>
      </c>
      <c r="P64" s="35" t="e">
        <f t="shared" si="40"/>
        <v>#NUM!</v>
      </c>
      <c r="Q64" s="35" t="e">
        <f t="shared" si="41"/>
        <v>#NUM!</v>
      </c>
      <c r="R64" s="44"/>
      <c r="S64" s="61">
        <v>15</v>
      </c>
      <c r="T64" s="34">
        <f t="shared" si="42"/>
        <v>24.140160009149998</v>
      </c>
      <c r="U64" s="67">
        <f t="shared" si="43"/>
        <v>0</v>
      </c>
      <c r="V64" s="26">
        <f t="shared" si="44"/>
        <v>0.24854847680072378</v>
      </c>
      <c r="W64" s="79">
        <f t="shared" si="45"/>
        <v>823</v>
      </c>
      <c r="X64" s="79">
        <f>'Elevation Data'!K66</f>
        <v>823</v>
      </c>
      <c r="Y64" s="76">
        <f t="shared" si="46"/>
        <v>823</v>
      </c>
      <c r="Z64" s="76">
        <f t="shared" si="47"/>
        <v>61.1</v>
      </c>
      <c r="AA64" s="76">
        <f>'Elevation Data'!J66</f>
        <v>61.5</v>
      </c>
      <c r="AB64" s="31">
        <f t="shared" si="48"/>
        <v>0.39999999999999858</v>
      </c>
      <c r="AC64" s="79">
        <f t="shared" si="49"/>
        <v>0</v>
      </c>
    </row>
    <row r="65" spans="1:29" ht="15" customHeight="1" x14ac:dyDescent="0.25">
      <c r="A65">
        <f t="shared" si="25"/>
        <v>11.530192384338234</v>
      </c>
      <c r="B65" s="31">
        <f t="shared" si="26"/>
        <v>11.555047232018307</v>
      </c>
      <c r="C65" s="93">
        <f t="shared" si="27"/>
        <v>11.542619808178269</v>
      </c>
      <c r="D65" s="34">
        <f t="shared" si="28"/>
        <v>104.48000808136175</v>
      </c>
      <c r="E65" s="34" t="e">
        <f t="shared" si="29"/>
        <v>#NUM!</v>
      </c>
      <c r="F65" s="34">
        <f t="shared" si="30"/>
        <v>306.36706412915873</v>
      </c>
      <c r="G65">
        <f t="shared" si="31"/>
        <v>5.4862128295010741E-2</v>
      </c>
      <c r="H65">
        <f t="shared" si="32"/>
        <v>0</v>
      </c>
      <c r="I65" s="34">
        <f t="shared" si="33"/>
        <v>0.41638147174803408</v>
      </c>
      <c r="J65">
        <f t="shared" si="34"/>
        <v>7.7484421143737811E-2</v>
      </c>
      <c r="K65">
        <f t="shared" si="35"/>
        <v>1.0400593442112457E-4</v>
      </c>
      <c r="L65">
        <f t="shared" si="36"/>
        <v>2.4854847680072525E-2</v>
      </c>
      <c r="M65" s="26" t="e">
        <f t="shared" si="37"/>
        <v>#NUM!</v>
      </c>
      <c r="N65" s="34" t="e">
        <f t="shared" si="38"/>
        <v>#NUM!</v>
      </c>
      <c r="O65" s="34" t="e">
        <f t="shared" si="39"/>
        <v>#NUM!</v>
      </c>
      <c r="P65" s="35" t="e">
        <f t="shared" si="40"/>
        <v>#NUM!</v>
      </c>
      <c r="Q65" s="35" t="e">
        <f t="shared" si="41"/>
        <v>#NUM!</v>
      </c>
      <c r="R65" s="44"/>
      <c r="S65" s="61">
        <v>15</v>
      </c>
      <c r="T65" s="34">
        <f t="shared" si="42"/>
        <v>24.140160009149998</v>
      </c>
      <c r="U65" s="67">
        <f t="shared" si="43"/>
        <v>8.3333333333333144E-4</v>
      </c>
      <c r="V65" s="26">
        <f t="shared" si="44"/>
        <v>0.3728227152010879</v>
      </c>
      <c r="W65" s="79">
        <f t="shared" si="45"/>
        <v>823</v>
      </c>
      <c r="X65" s="79">
        <f>'Elevation Data'!K67</f>
        <v>823.5</v>
      </c>
      <c r="Y65" s="76">
        <f t="shared" si="46"/>
        <v>823.25</v>
      </c>
      <c r="Z65" s="76">
        <f t="shared" si="47"/>
        <v>61.5</v>
      </c>
      <c r="AA65" s="76">
        <f>'Elevation Data'!J67</f>
        <v>62.1</v>
      </c>
      <c r="AB65" s="31">
        <f t="shared" si="48"/>
        <v>0.60000000000000142</v>
      </c>
      <c r="AC65" s="79">
        <f t="shared" si="49"/>
        <v>0.5</v>
      </c>
    </row>
    <row r="66" spans="1:29" ht="15" customHeight="1" x14ac:dyDescent="0.25">
      <c r="A66">
        <f t="shared" si="25"/>
        <v>11.555047232018307</v>
      </c>
      <c r="B66" s="31">
        <f t="shared" si="26"/>
        <v>11.720746216552122</v>
      </c>
      <c r="C66" s="93">
        <f t="shared" si="27"/>
        <v>11.637896724285214</v>
      </c>
      <c r="D66" s="34">
        <f t="shared" si="28"/>
        <v>103.65446037526053</v>
      </c>
      <c r="E66" s="34" t="e">
        <f t="shared" si="29"/>
        <v>#NUM!</v>
      </c>
      <c r="F66" s="34">
        <f t="shared" si="30"/>
        <v>306.446610332072</v>
      </c>
      <c r="G66">
        <f t="shared" si="31"/>
        <v>-9.0522493639890289E-2</v>
      </c>
      <c r="H66">
        <f t="shared" si="32"/>
        <v>0</v>
      </c>
      <c r="I66" s="34">
        <f t="shared" si="33"/>
        <v>0.41638147174803408</v>
      </c>
      <c r="J66">
        <f t="shared" si="34"/>
        <v>7.7467795280348528E-2</v>
      </c>
      <c r="K66">
        <f t="shared" si="35"/>
        <v>1.0398361782597118E-4</v>
      </c>
      <c r="L66">
        <f t="shared" si="36"/>
        <v>0.16569898453381615</v>
      </c>
      <c r="M66" s="26" t="e">
        <f t="shared" si="37"/>
        <v>#NUM!</v>
      </c>
      <c r="N66" s="34" t="e">
        <f t="shared" si="38"/>
        <v>#NUM!</v>
      </c>
      <c r="O66" s="34" t="e">
        <f t="shared" si="39"/>
        <v>#NUM!</v>
      </c>
      <c r="P66" s="35" t="e">
        <f t="shared" si="40"/>
        <v>#NUM!</v>
      </c>
      <c r="Q66" s="35" t="e">
        <f t="shared" si="41"/>
        <v>#NUM!</v>
      </c>
      <c r="R66" s="44"/>
      <c r="S66" s="61">
        <v>15</v>
      </c>
      <c r="T66" s="34">
        <f t="shared" si="42"/>
        <v>24.140160009149998</v>
      </c>
      <c r="U66" s="67">
        <f t="shared" si="43"/>
        <v>-1.3750000000000025E-3</v>
      </c>
      <c r="V66" s="26">
        <f t="shared" si="44"/>
        <v>2.4854847680072423</v>
      </c>
      <c r="W66" s="79">
        <f t="shared" si="45"/>
        <v>823.5</v>
      </c>
      <c r="X66" s="79">
        <f>'Elevation Data'!K68</f>
        <v>818</v>
      </c>
      <c r="Y66" s="76">
        <f t="shared" si="46"/>
        <v>820.75</v>
      </c>
      <c r="Z66" s="76">
        <f t="shared" si="47"/>
        <v>62.1</v>
      </c>
      <c r="AA66" s="76">
        <f>'Elevation Data'!J68</f>
        <v>66.099999999999994</v>
      </c>
      <c r="AB66" s="31">
        <f t="shared" si="48"/>
        <v>3.9999999999999929</v>
      </c>
      <c r="AC66" s="79">
        <f t="shared" si="49"/>
        <v>-5.5</v>
      </c>
    </row>
    <row r="67" spans="1:29" ht="15" customHeight="1" x14ac:dyDescent="0.25">
      <c r="A67">
        <f t="shared" si="25"/>
        <v>11.720746216552122</v>
      </c>
      <c r="B67" s="31">
        <f t="shared" si="26"/>
        <v>11.741458589618849</v>
      </c>
      <c r="C67" s="93">
        <f t="shared" si="27"/>
        <v>11.731102403085485</v>
      </c>
      <c r="D67" s="34">
        <f t="shared" si="28"/>
        <v>102.8439067817134</v>
      </c>
      <c r="E67" s="34" t="e">
        <f t="shared" si="29"/>
        <v>#NUM!</v>
      </c>
      <c r="F67" s="34">
        <f t="shared" si="30"/>
        <v>306.40683554354996</v>
      </c>
      <c r="G67">
        <f t="shared" si="31"/>
        <v>1.053308042694626</v>
      </c>
      <c r="H67">
        <f t="shared" si="32"/>
        <v>0</v>
      </c>
      <c r="I67" s="34">
        <f t="shared" si="33"/>
        <v>0.41638147174803408</v>
      </c>
      <c r="J67">
        <f t="shared" si="34"/>
        <v>7.7746597236866832E-2</v>
      </c>
      <c r="K67">
        <f t="shared" si="35"/>
        <v>1.0435784864008971E-4</v>
      </c>
      <c r="L67">
        <f t="shared" si="36"/>
        <v>2.0712373066727057E-2</v>
      </c>
      <c r="M67" s="26" t="e">
        <f t="shared" si="37"/>
        <v>#NUM!</v>
      </c>
      <c r="N67" s="34" t="e">
        <f t="shared" si="38"/>
        <v>#NUM!</v>
      </c>
      <c r="O67" s="34" t="e">
        <f t="shared" si="39"/>
        <v>#NUM!</v>
      </c>
      <c r="P67" s="35" t="e">
        <f t="shared" si="40"/>
        <v>#NUM!</v>
      </c>
      <c r="Q67" s="35" t="e">
        <f t="shared" si="41"/>
        <v>#NUM!</v>
      </c>
      <c r="R67" s="44"/>
      <c r="S67" s="61">
        <v>15</v>
      </c>
      <c r="T67" s="34">
        <f t="shared" si="42"/>
        <v>24.140160009149998</v>
      </c>
      <c r="U67" s="67">
        <f t="shared" si="43"/>
        <v>1.6E-2</v>
      </c>
      <c r="V67" s="26">
        <f t="shared" si="44"/>
        <v>0.31068559600090584</v>
      </c>
      <c r="W67" s="79">
        <f t="shared" si="45"/>
        <v>818</v>
      </c>
      <c r="X67" s="79">
        <f>'Elevation Data'!K69</f>
        <v>826</v>
      </c>
      <c r="Y67" s="76">
        <f t="shared" si="46"/>
        <v>822</v>
      </c>
      <c r="Z67" s="76">
        <f t="shared" si="47"/>
        <v>66.099999999999994</v>
      </c>
      <c r="AA67" s="76">
        <f>'Elevation Data'!J69</f>
        <v>66.599999999999994</v>
      </c>
      <c r="AB67" s="31">
        <f t="shared" si="48"/>
        <v>0.5</v>
      </c>
      <c r="AC67" s="79">
        <f t="shared" si="49"/>
        <v>8</v>
      </c>
    </row>
    <row r="68" spans="1:29" ht="15" customHeight="1" x14ac:dyDescent="0.25">
      <c r="A68">
        <f t="shared" si="25"/>
        <v>11.741458589618849</v>
      </c>
      <c r="B68" s="31">
        <f t="shared" si="26"/>
        <v>11.811880658045721</v>
      </c>
      <c r="C68" s="93">
        <f t="shared" si="27"/>
        <v>11.776669623832285</v>
      </c>
      <c r="D68" s="34">
        <f t="shared" si="28"/>
        <v>102.44662611271221</v>
      </c>
      <c r="E68" s="34" t="e">
        <f t="shared" si="29"/>
        <v>#NUM!</v>
      </c>
      <c r="F68" s="34">
        <f t="shared" si="30"/>
        <v>306.24777012955474</v>
      </c>
      <c r="G68">
        <f t="shared" si="31"/>
        <v>7.7452407514123037E-2</v>
      </c>
      <c r="H68">
        <f t="shared" si="32"/>
        <v>0</v>
      </c>
      <c r="I68" s="34">
        <f t="shared" si="33"/>
        <v>0.41638147174803408</v>
      </c>
      <c r="J68">
        <f t="shared" si="34"/>
        <v>7.7460001012327487E-2</v>
      </c>
      <c r="K68">
        <f t="shared" si="35"/>
        <v>1.0397315572124494E-4</v>
      </c>
      <c r="L68">
        <f t="shared" si="36"/>
        <v>7.0422068426872111E-2</v>
      </c>
      <c r="M68" s="26" t="e">
        <f t="shared" si="37"/>
        <v>#NUM!</v>
      </c>
      <c r="N68" s="34" t="e">
        <f t="shared" si="38"/>
        <v>#NUM!</v>
      </c>
      <c r="O68" s="34" t="e">
        <f t="shared" si="39"/>
        <v>#NUM!</v>
      </c>
      <c r="P68" s="35" t="e">
        <f t="shared" si="40"/>
        <v>#NUM!</v>
      </c>
      <c r="Q68" s="35" t="e">
        <f t="shared" si="41"/>
        <v>#NUM!</v>
      </c>
      <c r="R68" s="44"/>
      <c r="S68" s="61">
        <v>15</v>
      </c>
      <c r="T68" s="34">
        <f t="shared" si="42"/>
        <v>24.140160009149998</v>
      </c>
      <c r="U68" s="67">
        <f t="shared" si="43"/>
        <v>1.1764705882352923E-3</v>
      </c>
      <c r="V68" s="26">
        <f t="shared" si="44"/>
        <v>1.0563310264030816</v>
      </c>
      <c r="W68" s="79">
        <f t="shared" si="45"/>
        <v>826</v>
      </c>
      <c r="X68" s="79">
        <f>'Elevation Data'!K70</f>
        <v>828</v>
      </c>
      <c r="Y68" s="76">
        <f t="shared" si="46"/>
        <v>827</v>
      </c>
      <c r="Z68" s="76">
        <f t="shared" si="47"/>
        <v>66.599999999999994</v>
      </c>
      <c r="AA68" s="76">
        <f>'Elevation Data'!J70</f>
        <v>68.3</v>
      </c>
      <c r="AB68" s="31">
        <f t="shared" si="48"/>
        <v>1.7000000000000028</v>
      </c>
      <c r="AC68" s="79">
        <f t="shared" si="49"/>
        <v>2</v>
      </c>
    </row>
    <row r="69" spans="1:29" ht="15" customHeight="1" x14ac:dyDescent="0.25">
      <c r="A69">
        <f t="shared" si="25"/>
        <v>11.811880658045721</v>
      </c>
      <c r="B69" s="31">
        <f t="shared" si="26"/>
        <v>11.840877980339139</v>
      </c>
      <c r="C69" s="93">
        <f t="shared" si="27"/>
        <v>11.82637931919243</v>
      </c>
      <c r="D69" s="34">
        <f t="shared" si="28"/>
        <v>102.01250443625023</v>
      </c>
      <c r="E69" s="34" t="e">
        <f t="shared" si="29"/>
        <v>#NUM!</v>
      </c>
      <c r="F69" s="34">
        <f t="shared" si="30"/>
        <v>306.47047682481866</v>
      </c>
      <c r="G69">
        <f t="shared" si="31"/>
        <v>-1.5046589529199244</v>
      </c>
      <c r="H69">
        <f t="shared" si="32"/>
        <v>0</v>
      </c>
      <c r="I69" s="34">
        <f t="shared" si="33"/>
        <v>0.41638147174803408</v>
      </c>
      <c r="J69">
        <f t="shared" si="34"/>
        <v>7.7116717005971405E-2</v>
      </c>
      <c r="K69">
        <f t="shared" si="35"/>
        <v>1.0351237182009585E-4</v>
      </c>
      <c r="L69">
        <f t="shared" si="36"/>
        <v>2.8997322293417997E-2</v>
      </c>
      <c r="M69" s="26" t="e">
        <f t="shared" si="37"/>
        <v>#NUM!</v>
      </c>
      <c r="N69" s="34" t="e">
        <f t="shared" si="38"/>
        <v>#NUM!</v>
      </c>
      <c r="O69" s="34" t="e">
        <f t="shared" si="39"/>
        <v>#NUM!</v>
      </c>
      <c r="P69" s="35" t="e">
        <f t="shared" si="40"/>
        <v>#NUM!</v>
      </c>
      <c r="Q69" s="35" t="e">
        <f t="shared" si="41"/>
        <v>#NUM!</v>
      </c>
      <c r="R69" s="44"/>
      <c r="S69" s="61">
        <v>15</v>
      </c>
      <c r="T69" s="34">
        <f t="shared" si="42"/>
        <v>24.140160009149998</v>
      </c>
      <c r="U69" s="67">
        <f t="shared" si="43"/>
        <v>-2.2857142857142763E-2</v>
      </c>
      <c r="V69" s="26">
        <f t="shared" si="44"/>
        <v>0.43495983440126995</v>
      </c>
      <c r="W69" s="79">
        <f t="shared" si="45"/>
        <v>828</v>
      </c>
      <c r="X69" s="79">
        <f>'Elevation Data'!K71</f>
        <v>812</v>
      </c>
      <c r="Y69" s="76">
        <f t="shared" si="46"/>
        <v>820</v>
      </c>
      <c r="Z69" s="76">
        <f t="shared" si="47"/>
        <v>68.3</v>
      </c>
      <c r="AA69" s="76">
        <f>'Elevation Data'!J71</f>
        <v>69</v>
      </c>
      <c r="AB69" s="31">
        <f t="shared" si="48"/>
        <v>0.70000000000000284</v>
      </c>
      <c r="AC69" s="79">
        <f t="shared" si="49"/>
        <v>-16</v>
      </c>
    </row>
    <row r="70" spans="1:29" ht="15" customHeight="1" x14ac:dyDescent="0.25">
      <c r="A70">
        <f t="shared" si="25"/>
        <v>11.840877980339139</v>
      </c>
      <c r="B70" s="31">
        <f t="shared" si="26"/>
        <v>11.927869947219392</v>
      </c>
      <c r="C70" s="93">
        <f t="shared" si="27"/>
        <v>11.884373963779264</v>
      </c>
      <c r="D70" s="34">
        <f t="shared" si="28"/>
        <v>101.50510783062961</v>
      </c>
      <c r="E70" s="34" t="e">
        <f t="shared" si="29"/>
        <v>#NUM!</v>
      </c>
      <c r="F70" s="34">
        <f t="shared" si="30"/>
        <v>306.85250593357654</v>
      </c>
      <c r="G70">
        <f t="shared" si="31"/>
        <v>-0.25079772318794141</v>
      </c>
      <c r="H70">
        <f t="shared" si="32"/>
        <v>0</v>
      </c>
      <c r="I70" s="34">
        <f t="shared" si="33"/>
        <v>0.41638147174803408</v>
      </c>
      <c r="J70">
        <f t="shared" si="34"/>
        <v>7.7529820626802179E-2</v>
      </c>
      <c r="K70">
        <f t="shared" si="35"/>
        <v>1.0406687332456668E-4</v>
      </c>
      <c r="L70">
        <f t="shared" si="36"/>
        <v>8.6991966880253402E-2</v>
      </c>
      <c r="M70" s="26" t="e">
        <f t="shared" si="37"/>
        <v>#NUM!</v>
      </c>
      <c r="N70" s="34" t="e">
        <f t="shared" si="38"/>
        <v>#NUM!</v>
      </c>
      <c r="O70" s="34" t="e">
        <f t="shared" si="39"/>
        <v>#NUM!</v>
      </c>
      <c r="P70" s="35" t="e">
        <f t="shared" si="40"/>
        <v>#NUM!</v>
      </c>
      <c r="Q70" s="35" t="e">
        <f t="shared" si="41"/>
        <v>#NUM!</v>
      </c>
      <c r="R70" s="44"/>
      <c r="S70" s="61">
        <v>15</v>
      </c>
      <c r="T70" s="34">
        <f t="shared" si="42"/>
        <v>24.140160009149998</v>
      </c>
      <c r="U70" s="67">
        <f t="shared" si="43"/>
        <v>-3.8095238095238195E-3</v>
      </c>
      <c r="V70" s="26">
        <f t="shared" si="44"/>
        <v>1.304879503203801</v>
      </c>
      <c r="W70" s="79">
        <f t="shared" si="45"/>
        <v>812</v>
      </c>
      <c r="X70" s="79">
        <f>'Elevation Data'!K72</f>
        <v>804</v>
      </c>
      <c r="Y70" s="76">
        <f t="shared" si="46"/>
        <v>808</v>
      </c>
      <c r="Z70" s="76">
        <f t="shared" si="47"/>
        <v>69</v>
      </c>
      <c r="AA70" s="76">
        <f>'Elevation Data'!J72</f>
        <v>71.099999999999994</v>
      </c>
      <c r="AB70" s="31">
        <f t="shared" si="48"/>
        <v>2.0999999999999943</v>
      </c>
      <c r="AC70" s="79">
        <f t="shared" si="49"/>
        <v>-8</v>
      </c>
    </row>
    <row r="71" spans="1:29" ht="15" customHeight="1" x14ac:dyDescent="0.25">
      <c r="A71">
        <f t="shared" si="25"/>
        <v>11.927869947219392</v>
      </c>
      <c r="B71" s="31">
        <f t="shared" si="26"/>
        <v>11.944439845672774</v>
      </c>
      <c r="C71" s="93">
        <f t="shared" si="27"/>
        <v>11.936154896446084</v>
      </c>
      <c r="D71" s="34">
        <f t="shared" si="28"/>
        <v>101.05126925273996</v>
      </c>
      <c r="E71" s="34" t="e">
        <f t="shared" si="29"/>
        <v>#NUM!</v>
      </c>
      <c r="F71" s="34">
        <f t="shared" si="30"/>
        <v>306.94806181364828</v>
      </c>
      <c r="G71">
        <f t="shared" si="31"/>
        <v>0.32917143631711215</v>
      </c>
      <c r="H71">
        <f t="shared" si="32"/>
        <v>0</v>
      </c>
      <c r="I71" s="34">
        <f t="shared" si="33"/>
        <v>0.41638147174803408</v>
      </c>
      <c r="J71">
        <f t="shared" si="34"/>
        <v>7.7700407758008433E-2</v>
      </c>
      <c r="K71">
        <f t="shared" si="35"/>
        <v>1.0429584933960863E-4</v>
      </c>
      <c r="L71">
        <f t="shared" si="36"/>
        <v>1.656989845338188E-2</v>
      </c>
      <c r="M71" s="26" t="e">
        <f t="shared" si="37"/>
        <v>#NUM!</v>
      </c>
      <c r="N71" s="34" t="e">
        <f t="shared" si="38"/>
        <v>#NUM!</v>
      </c>
      <c r="O71" s="34" t="e">
        <f t="shared" si="39"/>
        <v>#NUM!</v>
      </c>
      <c r="P71" s="35" t="e">
        <f t="shared" si="40"/>
        <v>#NUM!</v>
      </c>
      <c r="Q71" s="35" t="e">
        <f t="shared" si="41"/>
        <v>#NUM!</v>
      </c>
      <c r="R71" s="44"/>
      <c r="S71" s="61">
        <v>15</v>
      </c>
      <c r="T71" s="34">
        <f t="shared" si="42"/>
        <v>24.140160009149998</v>
      </c>
      <c r="U71" s="67">
        <f t="shared" si="43"/>
        <v>4.999999999999929E-3</v>
      </c>
      <c r="V71" s="26">
        <f t="shared" si="44"/>
        <v>0.2485484768007282</v>
      </c>
      <c r="W71" s="79">
        <f t="shared" si="45"/>
        <v>804</v>
      </c>
      <c r="X71" s="79">
        <f>'Elevation Data'!K73</f>
        <v>806</v>
      </c>
      <c r="Y71" s="76">
        <f t="shared" si="46"/>
        <v>805</v>
      </c>
      <c r="Z71" s="76">
        <f t="shared" si="47"/>
        <v>71.099999999999994</v>
      </c>
      <c r="AA71" s="76">
        <f>'Elevation Data'!J73</f>
        <v>71.5</v>
      </c>
      <c r="AB71" s="31">
        <f t="shared" si="48"/>
        <v>0.40000000000000568</v>
      </c>
      <c r="AC71" s="79">
        <f t="shared" si="49"/>
        <v>2</v>
      </c>
    </row>
    <row r="72" spans="1:29" ht="15" customHeight="1" x14ac:dyDescent="0.25">
      <c r="A72">
        <f t="shared" si="25"/>
        <v>11.944439845672774</v>
      </c>
      <c r="B72" s="31">
        <f t="shared" si="26"/>
        <v>11.952724794899463</v>
      </c>
      <c r="C72" s="93">
        <f t="shared" si="27"/>
        <v>11.948582320286119</v>
      </c>
      <c r="D72" s="34">
        <f t="shared" si="28"/>
        <v>100.94223836851071</v>
      </c>
      <c r="E72" s="34" t="e">
        <f t="shared" si="29"/>
        <v>#NUM!</v>
      </c>
      <c r="F72" s="34">
        <f t="shared" si="30"/>
        <v>306.94009808099315</v>
      </c>
      <c r="G72">
        <f t="shared" si="31"/>
        <v>-0.49375458282358925</v>
      </c>
      <c r="H72">
        <f t="shared" si="32"/>
        <v>0</v>
      </c>
      <c r="I72" s="34">
        <f t="shared" si="33"/>
        <v>0.41638147174803408</v>
      </c>
      <c r="J72">
        <f t="shared" si="34"/>
        <v>7.7490587113615547E-2</v>
      </c>
      <c r="K72">
        <f t="shared" si="35"/>
        <v>1.0401421089075912E-4</v>
      </c>
      <c r="L72">
        <f t="shared" si="36"/>
        <v>8.284949226690352E-3</v>
      </c>
      <c r="M72" s="26" t="e">
        <f t="shared" si="37"/>
        <v>#NUM!</v>
      </c>
      <c r="N72" s="34" t="e">
        <f t="shared" si="38"/>
        <v>#NUM!</v>
      </c>
      <c r="O72" s="34" t="e">
        <f t="shared" si="39"/>
        <v>#NUM!</v>
      </c>
      <c r="P72" s="35" t="e">
        <f t="shared" si="40"/>
        <v>#NUM!</v>
      </c>
      <c r="Q72" s="35" t="e">
        <f t="shared" si="41"/>
        <v>#NUM!</v>
      </c>
      <c r="R72" s="44"/>
      <c r="S72" s="61">
        <v>15</v>
      </c>
      <c r="T72" s="34">
        <f t="shared" si="42"/>
        <v>24.140160009149998</v>
      </c>
      <c r="U72" s="67">
        <f t="shared" si="43"/>
        <v>-7.5000000000004265E-3</v>
      </c>
      <c r="V72" s="26">
        <f t="shared" si="44"/>
        <v>0.12427423840035527</v>
      </c>
      <c r="W72" s="79">
        <f t="shared" si="45"/>
        <v>806</v>
      </c>
      <c r="X72" s="79">
        <f>'Elevation Data'!K74</f>
        <v>804.5</v>
      </c>
      <c r="Y72" s="76">
        <f t="shared" si="46"/>
        <v>805.25</v>
      </c>
      <c r="Z72" s="76">
        <f t="shared" si="47"/>
        <v>71.5</v>
      </c>
      <c r="AA72" s="76">
        <f>'Elevation Data'!J74</f>
        <v>71.699999999999989</v>
      </c>
      <c r="AB72" s="31">
        <f t="shared" si="48"/>
        <v>0.19999999999998863</v>
      </c>
      <c r="AC72" s="79">
        <f t="shared" si="49"/>
        <v>-1.5</v>
      </c>
    </row>
    <row r="73" spans="1:29" ht="15" customHeight="1" x14ac:dyDescent="0.25">
      <c r="A73">
        <f t="shared" si="25"/>
        <v>11.952724794899463</v>
      </c>
      <c r="B73" s="31">
        <f t="shared" si="26"/>
        <v>11.961009744126155</v>
      </c>
      <c r="C73" s="93">
        <f t="shared" si="27"/>
        <v>11.956867269512809</v>
      </c>
      <c r="D73" s="34">
        <f t="shared" si="28"/>
        <v>100.86952798442749</v>
      </c>
      <c r="E73" s="34" t="e">
        <f t="shared" si="29"/>
        <v>#NUM!</v>
      </c>
      <c r="F73" s="34">
        <f t="shared" si="30"/>
        <v>306.95602568133484</v>
      </c>
      <c r="G73">
        <f t="shared" si="31"/>
        <v>0.16458623249026472</v>
      </c>
      <c r="H73">
        <f t="shared" si="32"/>
        <v>0</v>
      </c>
      <c r="I73" s="34">
        <f t="shared" si="33"/>
        <v>0.41638147174803408</v>
      </c>
      <c r="J73">
        <f t="shared" si="34"/>
        <v>7.7660856915548762E-2</v>
      </c>
      <c r="K73">
        <f t="shared" si="35"/>
        <v>1.0424276096046814E-4</v>
      </c>
      <c r="L73">
        <f t="shared" si="36"/>
        <v>8.2849492266909401E-3</v>
      </c>
      <c r="M73" s="26" t="e">
        <f t="shared" si="37"/>
        <v>#NUM!</v>
      </c>
      <c r="N73" s="34" t="e">
        <f t="shared" si="38"/>
        <v>#NUM!</v>
      </c>
      <c r="O73" s="34" t="e">
        <f t="shared" si="39"/>
        <v>#NUM!</v>
      </c>
      <c r="P73" s="35" t="e">
        <f t="shared" si="40"/>
        <v>#NUM!</v>
      </c>
      <c r="Q73" s="35" t="e">
        <f t="shared" si="41"/>
        <v>#NUM!</v>
      </c>
      <c r="R73" s="44"/>
      <c r="S73" s="61">
        <v>15</v>
      </c>
      <c r="T73" s="34">
        <f t="shared" si="42"/>
        <v>24.140160009149998</v>
      </c>
      <c r="U73" s="67">
        <f t="shared" si="43"/>
        <v>2.4999999999999645E-3</v>
      </c>
      <c r="V73" s="26">
        <f t="shared" si="44"/>
        <v>0.1242742384003641</v>
      </c>
      <c r="W73" s="79">
        <f t="shared" si="45"/>
        <v>804.5</v>
      </c>
      <c r="X73" s="79">
        <f>'Elevation Data'!K75</f>
        <v>805</v>
      </c>
      <c r="Y73" s="76">
        <f t="shared" si="46"/>
        <v>804.75</v>
      </c>
      <c r="Z73" s="76">
        <f t="shared" si="47"/>
        <v>71.699999999999989</v>
      </c>
      <c r="AA73" s="76">
        <f>'Elevation Data'!J75</f>
        <v>71.899999999999991</v>
      </c>
      <c r="AB73" s="31">
        <f t="shared" si="48"/>
        <v>0.20000000000000284</v>
      </c>
      <c r="AC73" s="79">
        <f t="shared" si="49"/>
        <v>0.5</v>
      </c>
    </row>
    <row r="74" spans="1:29" ht="15" customHeight="1" x14ac:dyDescent="0.25">
      <c r="A74">
        <f t="shared" si="25"/>
        <v>11.961009744126155</v>
      </c>
      <c r="B74" s="31">
        <f t="shared" si="26"/>
        <v>11.977579642579537</v>
      </c>
      <c r="C74" s="93">
        <f t="shared" si="27"/>
        <v>11.969294693352847</v>
      </c>
      <c r="D74" s="34">
        <f t="shared" si="28"/>
        <v>100.7604280234339</v>
      </c>
      <c r="E74" s="34" t="e">
        <f t="shared" si="29"/>
        <v>#NUM!</v>
      </c>
      <c r="F74" s="34">
        <f t="shared" si="30"/>
        <v>306.95602568133484</v>
      </c>
      <c r="G74">
        <f t="shared" si="31"/>
        <v>-8.2293180536671284E-2</v>
      </c>
      <c r="H74">
        <f t="shared" si="32"/>
        <v>0</v>
      </c>
      <c r="I74" s="34">
        <f t="shared" si="33"/>
        <v>0.41638147174803408</v>
      </c>
      <c r="J74">
        <f t="shared" si="34"/>
        <v>7.7598513629430849E-2</v>
      </c>
      <c r="K74">
        <f t="shared" si="35"/>
        <v>1.0415907869722261E-4</v>
      </c>
      <c r="L74">
        <f t="shared" si="36"/>
        <v>1.656989845338188E-2</v>
      </c>
      <c r="M74" s="26" t="e">
        <f t="shared" si="37"/>
        <v>#NUM!</v>
      </c>
      <c r="N74" s="34" t="e">
        <f t="shared" si="38"/>
        <v>#NUM!</v>
      </c>
      <c r="O74" s="34" t="e">
        <f t="shared" si="39"/>
        <v>#NUM!</v>
      </c>
      <c r="P74" s="35" t="e">
        <f t="shared" si="40"/>
        <v>#NUM!</v>
      </c>
      <c r="Q74" s="35" t="e">
        <f t="shared" si="41"/>
        <v>#NUM!</v>
      </c>
      <c r="R74" s="44"/>
      <c r="S74" s="61">
        <v>15</v>
      </c>
      <c r="T74" s="34">
        <f t="shared" si="42"/>
        <v>24.140160009149998</v>
      </c>
      <c r="U74" s="67">
        <f t="shared" si="43"/>
        <v>-1.2499999999999822E-3</v>
      </c>
      <c r="V74" s="26">
        <f t="shared" si="44"/>
        <v>0.2485484768007282</v>
      </c>
      <c r="W74" s="79">
        <f t="shared" si="45"/>
        <v>805</v>
      </c>
      <c r="X74" s="79">
        <f>'Elevation Data'!K76</f>
        <v>804.5</v>
      </c>
      <c r="Y74" s="76">
        <f t="shared" si="46"/>
        <v>804.75</v>
      </c>
      <c r="Z74" s="76">
        <f t="shared" si="47"/>
        <v>71.899999999999991</v>
      </c>
      <c r="AA74" s="76">
        <f>'Elevation Data'!J76</f>
        <v>72.3</v>
      </c>
      <c r="AB74" s="31">
        <f t="shared" si="48"/>
        <v>0.40000000000000568</v>
      </c>
      <c r="AC74" s="79">
        <f t="shared" si="49"/>
        <v>-0.5</v>
      </c>
    </row>
    <row r="75" spans="1:29" ht="15" customHeight="1" x14ac:dyDescent="0.25">
      <c r="A75">
        <f t="shared" si="25"/>
        <v>11.977579642579537</v>
      </c>
      <c r="B75" s="31">
        <f t="shared" si="26"/>
        <v>11.990007066419572</v>
      </c>
      <c r="C75" s="93">
        <f t="shared" si="27"/>
        <v>11.983793354499555</v>
      </c>
      <c r="D75" s="34">
        <f t="shared" si="28"/>
        <v>100.63309308016409</v>
      </c>
      <c r="E75" s="34" t="e">
        <f t="shared" si="29"/>
        <v>#NUM!</v>
      </c>
      <c r="F75" s="34">
        <f t="shared" si="30"/>
        <v>306.94009808099315</v>
      </c>
      <c r="G75">
        <f t="shared" si="31"/>
        <v>0.32917143631711993</v>
      </c>
      <c r="H75">
        <f t="shared" si="32"/>
        <v>0</v>
      </c>
      <c r="I75" s="34">
        <f t="shared" si="33"/>
        <v>0.41638147174803408</v>
      </c>
      <c r="J75">
        <f t="shared" si="34"/>
        <v>7.769839671440866E-2</v>
      </c>
      <c r="K75">
        <f t="shared" si="35"/>
        <v>1.0429314995222639E-4</v>
      </c>
      <c r="L75">
        <f t="shared" si="36"/>
        <v>1.2427423840036115E-2</v>
      </c>
      <c r="M75" s="26" t="e">
        <f t="shared" si="37"/>
        <v>#NUM!</v>
      </c>
      <c r="N75" s="34" t="e">
        <f t="shared" si="38"/>
        <v>#NUM!</v>
      </c>
      <c r="O75" s="34" t="e">
        <f t="shared" si="39"/>
        <v>#NUM!</v>
      </c>
      <c r="P75" s="35" t="e">
        <f t="shared" si="40"/>
        <v>#NUM!</v>
      </c>
      <c r="Q75" s="35" t="e">
        <f t="shared" si="41"/>
        <v>#NUM!</v>
      </c>
      <c r="R75" s="44"/>
      <c r="S75" s="61">
        <v>15</v>
      </c>
      <c r="T75" s="34">
        <f t="shared" si="42"/>
        <v>24.140160009149998</v>
      </c>
      <c r="U75" s="67">
        <f t="shared" si="43"/>
        <v>5.0000000000000469E-3</v>
      </c>
      <c r="V75" s="26">
        <f t="shared" si="44"/>
        <v>0.18641135760054173</v>
      </c>
      <c r="W75" s="79">
        <f t="shared" si="45"/>
        <v>804.5</v>
      </c>
      <c r="X75" s="79">
        <f>'Elevation Data'!K77</f>
        <v>806</v>
      </c>
      <c r="Y75" s="76">
        <f t="shared" si="46"/>
        <v>805.25</v>
      </c>
      <c r="Z75" s="76">
        <f t="shared" si="47"/>
        <v>72.3</v>
      </c>
      <c r="AA75" s="76">
        <f>'Elevation Data'!J77</f>
        <v>72.599999999999994</v>
      </c>
      <c r="AB75" s="31">
        <f t="shared" si="48"/>
        <v>0.29999999999999716</v>
      </c>
      <c r="AC75" s="79">
        <f t="shared" si="49"/>
        <v>1.5</v>
      </c>
    </row>
    <row r="76" spans="1:29" ht="15" customHeight="1" x14ac:dyDescent="0.25">
      <c r="A76">
        <f t="shared" si="25"/>
        <v>11.990007066419572</v>
      </c>
      <c r="B76" s="31">
        <f t="shared" si="26"/>
        <v>12.002434490259608</v>
      </c>
      <c r="C76" s="93">
        <f t="shared" si="27"/>
        <v>11.996220778339591</v>
      </c>
      <c r="D76" s="34">
        <f t="shared" si="28"/>
        <v>100.52390504129536</v>
      </c>
      <c r="E76" s="34" t="e">
        <f t="shared" si="29"/>
        <v>#NUM!</v>
      </c>
      <c r="F76" s="34">
        <f t="shared" si="30"/>
        <v>306.94806181364828</v>
      </c>
      <c r="G76">
        <f t="shared" si="31"/>
        <v>-0.43889382607612637</v>
      </c>
      <c r="H76">
        <f t="shared" si="32"/>
        <v>0</v>
      </c>
      <c r="I76" s="34">
        <f t="shared" si="33"/>
        <v>0.41638147174803408</v>
      </c>
      <c r="J76">
        <f t="shared" si="34"/>
        <v>7.7506451883666713E-2</v>
      </c>
      <c r="K76">
        <f t="shared" si="35"/>
        <v>1.0403550588411639E-4</v>
      </c>
      <c r="L76">
        <f t="shared" si="36"/>
        <v>1.2427423840036115E-2</v>
      </c>
      <c r="M76" s="26" t="e">
        <f t="shared" si="37"/>
        <v>#NUM!</v>
      </c>
      <c r="N76" s="34" t="e">
        <f t="shared" si="38"/>
        <v>#NUM!</v>
      </c>
      <c r="O76" s="34" t="e">
        <f t="shared" si="39"/>
        <v>#NUM!</v>
      </c>
      <c r="P76" s="35" t="e">
        <f t="shared" si="40"/>
        <v>#NUM!</v>
      </c>
      <c r="Q76" s="35" t="e">
        <f t="shared" si="41"/>
        <v>#NUM!</v>
      </c>
      <c r="R76" s="44"/>
      <c r="S76" s="61">
        <v>15</v>
      </c>
      <c r="T76" s="34">
        <f t="shared" si="42"/>
        <v>24.140160009149998</v>
      </c>
      <c r="U76" s="67">
        <f t="shared" si="43"/>
        <v>-6.6666666666667295E-3</v>
      </c>
      <c r="V76" s="26">
        <f t="shared" si="44"/>
        <v>0.18641135760054173</v>
      </c>
      <c r="W76" s="79">
        <f t="shared" si="45"/>
        <v>806</v>
      </c>
      <c r="X76" s="79">
        <f>'Elevation Data'!K78</f>
        <v>804</v>
      </c>
      <c r="Y76" s="76">
        <f t="shared" si="46"/>
        <v>805</v>
      </c>
      <c r="Z76" s="76">
        <f t="shared" si="47"/>
        <v>72.599999999999994</v>
      </c>
      <c r="AA76" s="76">
        <f>'Elevation Data'!J78</f>
        <v>72.899999999999991</v>
      </c>
      <c r="AB76" s="31">
        <f t="shared" si="48"/>
        <v>0.29999999999999716</v>
      </c>
      <c r="AC76" s="79">
        <f t="shared" si="49"/>
        <v>-2</v>
      </c>
    </row>
    <row r="77" spans="1:29" ht="15" customHeight="1" x14ac:dyDescent="0.25">
      <c r="A77">
        <f t="shared" si="25"/>
        <v>12.002434490259608</v>
      </c>
      <c r="B77" s="31">
        <f t="shared" si="26"/>
        <v>12.035574287166371</v>
      </c>
      <c r="C77" s="93">
        <f t="shared" si="27"/>
        <v>12.01900438871299</v>
      </c>
      <c r="D77" s="34">
        <f t="shared" si="28"/>
        <v>100.32362339512537</v>
      </c>
      <c r="E77" s="34" t="e">
        <f t="shared" si="29"/>
        <v>#NUM!</v>
      </c>
      <c r="F77" s="34">
        <f t="shared" si="30"/>
        <v>306.82065829426512</v>
      </c>
      <c r="G77">
        <f t="shared" si="31"/>
        <v>0.82291058931800387</v>
      </c>
      <c r="H77">
        <f t="shared" si="32"/>
        <v>0</v>
      </c>
      <c r="I77" s="34">
        <f t="shared" si="33"/>
        <v>0.41638147174803408</v>
      </c>
      <c r="J77">
        <f t="shared" si="34"/>
        <v>7.7792916756396754E-2</v>
      </c>
      <c r="K77">
        <f t="shared" si="35"/>
        <v>1.0442002249180773E-4</v>
      </c>
      <c r="L77">
        <f t="shared" si="36"/>
        <v>3.3139796906763171E-2</v>
      </c>
      <c r="M77" s="26" t="e">
        <f t="shared" si="37"/>
        <v>#NUM!</v>
      </c>
      <c r="N77" s="34" t="e">
        <f t="shared" si="38"/>
        <v>#NUM!</v>
      </c>
      <c r="O77" s="34" t="e">
        <f t="shared" si="39"/>
        <v>#NUM!</v>
      </c>
      <c r="P77" s="35" t="e">
        <f t="shared" si="40"/>
        <v>#NUM!</v>
      </c>
      <c r="Q77" s="35" t="e">
        <f t="shared" si="41"/>
        <v>#NUM!</v>
      </c>
      <c r="R77" s="44"/>
      <c r="S77" s="61">
        <v>15</v>
      </c>
      <c r="T77" s="34">
        <f t="shared" si="42"/>
        <v>24.140160009149998</v>
      </c>
      <c r="U77" s="67">
        <f t="shared" si="43"/>
        <v>1.2500000000000044E-2</v>
      </c>
      <c r="V77" s="26">
        <f t="shared" si="44"/>
        <v>0.49709695360144757</v>
      </c>
      <c r="W77" s="79">
        <f t="shared" si="45"/>
        <v>804</v>
      </c>
      <c r="X77" s="79">
        <f>'Elevation Data'!K79</f>
        <v>814</v>
      </c>
      <c r="Y77" s="76">
        <f t="shared" si="46"/>
        <v>809</v>
      </c>
      <c r="Z77" s="76">
        <f t="shared" si="47"/>
        <v>72.899999999999991</v>
      </c>
      <c r="AA77" s="76">
        <f>'Elevation Data'!J79</f>
        <v>73.699999999999989</v>
      </c>
      <c r="AB77" s="31">
        <f t="shared" si="48"/>
        <v>0.79999999999999716</v>
      </c>
      <c r="AC77" s="79">
        <f t="shared" si="49"/>
        <v>10</v>
      </c>
    </row>
    <row r="78" spans="1:29" ht="15" customHeight="1" x14ac:dyDescent="0.25">
      <c r="A78">
        <f t="shared" si="25"/>
        <v>12.035574287166371</v>
      </c>
      <c r="B78" s="31">
        <f t="shared" si="26"/>
        <v>12.04178799908639</v>
      </c>
      <c r="C78" s="93">
        <f t="shared" si="27"/>
        <v>12.03868114312638</v>
      </c>
      <c r="D78" s="34">
        <f t="shared" si="28"/>
        <v>100.15054666841459</v>
      </c>
      <c r="E78" s="34" t="e">
        <f t="shared" si="29"/>
        <v>#NUM!</v>
      </c>
      <c r="F78" s="34">
        <f t="shared" si="30"/>
        <v>306.67737064959033</v>
      </c>
      <c r="G78">
        <f t="shared" si="31"/>
        <v>-0.43889382607610561</v>
      </c>
      <c r="H78">
        <f t="shared" si="32"/>
        <v>0</v>
      </c>
      <c r="I78" s="34">
        <f t="shared" si="33"/>
        <v>0.41638147174803408</v>
      </c>
      <c r="J78">
        <f t="shared" si="34"/>
        <v>7.7438095529106632E-2</v>
      </c>
      <c r="K78">
        <f t="shared" si="35"/>
        <v>1.039437523880626E-4</v>
      </c>
      <c r="L78">
        <f t="shared" si="36"/>
        <v>6.2137119200183525E-3</v>
      </c>
      <c r="M78" s="26" t="e">
        <f t="shared" si="37"/>
        <v>#NUM!</v>
      </c>
      <c r="N78" s="34" t="e">
        <f t="shared" si="38"/>
        <v>#NUM!</v>
      </c>
      <c r="O78" s="34" t="e">
        <f t="shared" si="39"/>
        <v>#NUM!</v>
      </c>
      <c r="P78" s="35" t="e">
        <f t="shared" si="40"/>
        <v>#NUM!</v>
      </c>
      <c r="Q78" s="35" t="e">
        <f t="shared" si="41"/>
        <v>#NUM!</v>
      </c>
      <c r="R78" s="44"/>
      <c r="S78" s="94">
        <v>15</v>
      </c>
      <c r="T78" s="95">
        <f t="shared" si="42"/>
        <v>24.140160009149998</v>
      </c>
      <c r="U78" s="96">
        <f t="shared" si="43"/>
        <v>-6.6666666666664138E-3</v>
      </c>
      <c r="V78" s="97">
        <f t="shared" si="44"/>
        <v>9.3205678800275291E-2</v>
      </c>
      <c r="W78" s="98">
        <f t="shared" si="45"/>
        <v>814</v>
      </c>
      <c r="X78" s="98">
        <f>'Elevation Data'!K80</f>
        <v>813</v>
      </c>
      <c r="Y78" s="99">
        <f t="shared" si="46"/>
        <v>813.5</v>
      </c>
      <c r="Z78" s="99">
        <f t="shared" si="47"/>
        <v>73.699999999999989</v>
      </c>
      <c r="AA78" s="99">
        <f>'Elevation Data'!J80</f>
        <v>73.849999999999994</v>
      </c>
      <c r="AB78" s="100">
        <f t="shared" si="48"/>
        <v>0.15000000000000568</v>
      </c>
      <c r="AC78" s="98">
        <f t="shared" si="49"/>
        <v>-1</v>
      </c>
    </row>
    <row r="79" spans="1:29" ht="15" customHeight="1" x14ac:dyDescent="0.25">
      <c r="A79">
        <f t="shared" si="25"/>
        <v>12.04178799908639</v>
      </c>
      <c r="B79" s="31">
        <f t="shared" si="26"/>
        <v>12.052144185619753</v>
      </c>
      <c r="C79" s="93">
        <f t="shared" si="27"/>
        <v>12.046966092353072</v>
      </c>
      <c r="D79" s="34">
        <f t="shared" si="28"/>
        <v>100.0776432303041</v>
      </c>
      <c r="E79" s="34" t="e">
        <f t="shared" si="29"/>
        <v>#NUM!</v>
      </c>
      <c r="F79" s="34">
        <f t="shared" si="30"/>
        <v>306.83658184388543</v>
      </c>
      <c r="G79">
        <f t="shared" si="31"/>
        <v>-2.3695323202763467</v>
      </c>
      <c r="H79">
        <f t="shared" si="32"/>
        <v>0</v>
      </c>
      <c r="I79" s="34">
        <f t="shared" si="33"/>
        <v>0.41638147174803408</v>
      </c>
      <c r="J79">
        <f t="shared" si="34"/>
        <v>7.6990765402867964E-2</v>
      </c>
      <c r="K79">
        <f t="shared" si="35"/>
        <v>1.0334330926559458E-4</v>
      </c>
      <c r="L79">
        <f t="shared" si="36"/>
        <v>1.0356186533363529E-2</v>
      </c>
      <c r="M79" s="26" t="e">
        <f t="shared" si="37"/>
        <v>#NUM!</v>
      </c>
      <c r="N79" s="34" t="e">
        <f t="shared" si="38"/>
        <v>#NUM!</v>
      </c>
      <c r="O79" s="34" t="e">
        <f t="shared" si="39"/>
        <v>#NUM!</v>
      </c>
      <c r="P79" s="35" t="e">
        <f t="shared" si="40"/>
        <v>#NUM!</v>
      </c>
      <c r="Q79" s="35" t="e">
        <f t="shared" si="41"/>
        <v>#NUM!</v>
      </c>
      <c r="R79" s="44"/>
      <c r="S79" s="61">
        <v>15</v>
      </c>
      <c r="T79" s="34">
        <f t="shared" si="42"/>
        <v>24.140160009149998</v>
      </c>
      <c r="U79" s="67">
        <f t="shared" si="43"/>
        <v>-3.5999999999999997E-2</v>
      </c>
      <c r="V79" s="26">
        <f t="shared" si="44"/>
        <v>0.15534279800045292</v>
      </c>
      <c r="W79" s="79">
        <f t="shared" si="45"/>
        <v>813</v>
      </c>
      <c r="X79" s="79">
        <f>'Elevation Data'!K81</f>
        <v>804</v>
      </c>
      <c r="Y79" s="76">
        <f t="shared" si="46"/>
        <v>808.5</v>
      </c>
      <c r="Z79" s="76">
        <f t="shared" si="47"/>
        <v>73.849999999999994</v>
      </c>
      <c r="AA79" s="76">
        <f>'Elevation Data'!J81</f>
        <v>74.099999999999994</v>
      </c>
      <c r="AB79" s="31">
        <f t="shared" si="48"/>
        <v>0.25</v>
      </c>
      <c r="AC79" s="79">
        <f t="shared" si="49"/>
        <v>-9</v>
      </c>
    </row>
    <row r="80" spans="1:29" ht="15" customHeight="1" x14ac:dyDescent="0.25">
      <c r="A80">
        <f t="shared" si="25"/>
        <v>12.052144185619753</v>
      </c>
      <c r="B80" s="31">
        <f t="shared" si="26"/>
        <v>12.122566254046625</v>
      </c>
      <c r="C80" s="93">
        <f t="shared" si="27"/>
        <v>12.087355219833189</v>
      </c>
      <c r="D80" s="34">
        <f t="shared" si="28"/>
        <v>99.721997494260492</v>
      </c>
      <c r="E80" s="34" t="e">
        <f t="shared" si="29"/>
        <v>#NUM!</v>
      </c>
      <c r="F80" s="34">
        <f t="shared" si="30"/>
        <v>306.97991809459211</v>
      </c>
      <c r="G80">
        <f t="shared" si="31"/>
        <v>0</v>
      </c>
      <c r="H80">
        <f t="shared" si="32"/>
        <v>0</v>
      </c>
      <c r="I80" s="34">
        <f t="shared" si="33"/>
        <v>0.41638147174803408</v>
      </c>
      <c r="J80">
        <f t="shared" si="34"/>
        <v>7.7625328173318214E-2</v>
      </c>
      <c r="K80">
        <f t="shared" si="35"/>
        <v>1.041950713735815E-4</v>
      </c>
      <c r="L80">
        <f t="shared" si="36"/>
        <v>7.0422068426872111E-2</v>
      </c>
      <c r="M80" s="26" t="e">
        <f t="shared" si="37"/>
        <v>#NUM!</v>
      </c>
      <c r="N80" s="34" t="e">
        <f t="shared" si="38"/>
        <v>#NUM!</v>
      </c>
      <c r="O80" s="34" t="e">
        <f t="shared" si="39"/>
        <v>#NUM!</v>
      </c>
      <c r="P80" s="35" t="e">
        <f t="shared" si="40"/>
        <v>#NUM!</v>
      </c>
      <c r="Q80" s="35" t="e">
        <f t="shared" si="41"/>
        <v>#NUM!</v>
      </c>
      <c r="R80" s="44"/>
      <c r="S80" s="61">
        <v>15</v>
      </c>
      <c r="T80" s="34">
        <f t="shared" si="42"/>
        <v>24.140160009149998</v>
      </c>
      <c r="U80" s="67">
        <f t="shared" si="43"/>
        <v>0</v>
      </c>
      <c r="V80" s="26">
        <f t="shared" si="44"/>
        <v>1.0563310264030816</v>
      </c>
      <c r="W80" s="79">
        <f t="shared" si="45"/>
        <v>804</v>
      </c>
      <c r="X80" s="79">
        <f>'Elevation Data'!K82</f>
        <v>804</v>
      </c>
      <c r="Y80" s="76">
        <f t="shared" si="46"/>
        <v>804</v>
      </c>
      <c r="Z80" s="76">
        <f t="shared" si="47"/>
        <v>74.099999999999994</v>
      </c>
      <c r="AA80" s="76">
        <f>'Elevation Data'!J82</f>
        <v>75.8</v>
      </c>
      <c r="AB80" s="31">
        <f t="shared" si="48"/>
        <v>1.7000000000000028</v>
      </c>
      <c r="AC80" s="79">
        <f t="shared" si="49"/>
        <v>0</v>
      </c>
    </row>
    <row r="81" spans="1:29" ht="15" customHeight="1" x14ac:dyDescent="0.25">
      <c r="A81">
        <f t="shared" si="25"/>
        <v>12.122566254046625</v>
      </c>
      <c r="B81" s="31">
        <f t="shared" si="26"/>
        <v>12.12670872865997</v>
      </c>
      <c r="C81" s="93">
        <f t="shared" si="27"/>
        <v>12.124637491353297</v>
      </c>
      <c r="D81" s="34">
        <f t="shared" si="28"/>
        <v>99.393362421289297</v>
      </c>
      <c r="E81" s="34" t="e">
        <f t="shared" si="29"/>
        <v>#NUM!</v>
      </c>
      <c r="F81" s="34">
        <f t="shared" si="30"/>
        <v>306.96398968405367</v>
      </c>
      <c r="G81">
        <f t="shared" si="31"/>
        <v>0.65833464336550751</v>
      </c>
      <c r="H81">
        <f t="shared" si="32"/>
        <v>0</v>
      </c>
      <c r="I81" s="34">
        <f t="shared" si="33"/>
        <v>0.41638147174803408</v>
      </c>
      <c r="J81">
        <f t="shared" si="34"/>
        <v>7.7787551969486668E-2</v>
      </c>
      <c r="K81">
        <f t="shared" si="35"/>
        <v>1.0441282143555257E-4</v>
      </c>
      <c r="L81">
        <f t="shared" si="36"/>
        <v>4.142474613345176E-3</v>
      </c>
      <c r="M81" s="26" t="e">
        <f t="shared" si="37"/>
        <v>#NUM!</v>
      </c>
      <c r="N81" s="34" t="e">
        <f t="shared" si="38"/>
        <v>#NUM!</v>
      </c>
      <c r="O81" s="34" t="e">
        <f t="shared" si="39"/>
        <v>#NUM!</v>
      </c>
      <c r="P81" s="35" t="e">
        <f t="shared" si="40"/>
        <v>#NUM!</v>
      </c>
      <c r="Q81" s="35" t="e">
        <f t="shared" si="41"/>
        <v>#NUM!</v>
      </c>
      <c r="R81" s="44"/>
      <c r="S81" s="61">
        <v>15</v>
      </c>
      <c r="T81" s="34">
        <f t="shared" si="42"/>
        <v>24.140160009149998</v>
      </c>
      <c r="U81" s="67">
        <f t="shared" si="43"/>
        <v>1.0000000000000569E-2</v>
      </c>
      <c r="V81" s="26">
        <f t="shared" si="44"/>
        <v>6.2137119200177636E-2</v>
      </c>
      <c r="W81" s="79">
        <f t="shared" si="45"/>
        <v>804</v>
      </c>
      <c r="X81" s="79">
        <f>'Elevation Data'!K83</f>
        <v>805</v>
      </c>
      <c r="Y81" s="76">
        <f t="shared" si="46"/>
        <v>804.5</v>
      </c>
      <c r="Z81" s="76">
        <f t="shared" si="47"/>
        <v>75.8</v>
      </c>
      <c r="AA81" s="76">
        <f>'Elevation Data'!J83</f>
        <v>75.899999999999991</v>
      </c>
      <c r="AB81" s="31">
        <f t="shared" si="48"/>
        <v>9.9999999999994316E-2</v>
      </c>
      <c r="AC81" s="79">
        <f t="shared" si="49"/>
        <v>1</v>
      </c>
    </row>
    <row r="82" spans="1:29" ht="15" customHeight="1" x14ac:dyDescent="0.25">
      <c r="A82">
        <f t="shared" si="25"/>
        <v>12.12670872865997</v>
      </c>
      <c r="B82" s="31">
        <f t="shared" si="26"/>
        <v>12.134993677886662</v>
      </c>
      <c r="C82" s="93">
        <f t="shared" si="27"/>
        <v>12.130851203273316</v>
      </c>
      <c r="D82" s="34">
        <f t="shared" si="28"/>
        <v>99.338558369763732</v>
      </c>
      <c r="E82" s="34" t="e">
        <f t="shared" si="29"/>
        <v>#NUM!</v>
      </c>
      <c r="F82" s="34">
        <f t="shared" si="30"/>
        <v>306.96398968405367</v>
      </c>
      <c r="G82">
        <f t="shared" si="31"/>
        <v>-0.32917143631711215</v>
      </c>
      <c r="H82">
        <f t="shared" si="32"/>
        <v>0</v>
      </c>
      <c r="I82" s="34">
        <f t="shared" si="33"/>
        <v>0.41638147174803408</v>
      </c>
      <c r="J82">
        <f t="shared" si="34"/>
        <v>7.7538181747344601E-2</v>
      </c>
      <c r="K82">
        <f t="shared" si="35"/>
        <v>1.0407809630516054E-4</v>
      </c>
      <c r="L82">
        <f t="shared" si="36"/>
        <v>8.2849492266909401E-3</v>
      </c>
      <c r="M82" s="26" t="e">
        <f t="shared" si="37"/>
        <v>#NUM!</v>
      </c>
      <c r="N82" s="34" t="e">
        <f t="shared" si="38"/>
        <v>#NUM!</v>
      </c>
      <c r="O82" s="34" t="e">
        <f t="shared" si="39"/>
        <v>#NUM!</v>
      </c>
      <c r="P82" s="35" t="e">
        <f t="shared" si="40"/>
        <v>#NUM!</v>
      </c>
      <c r="Q82" s="35" t="e">
        <f t="shared" si="41"/>
        <v>#NUM!</v>
      </c>
      <c r="R82" s="44"/>
      <c r="S82" s="61">
        <v>15</v>
      </c>
      <c r="T82" s="34">
        <f t="shared" si="42"/>
        <v>24.140160009149998</v>
      </c>
      <c r="U82" s="67">
        <f t="shared" si="43"/>
        <v>-4.999999999999929E-3</v>
      </c>
      <c r="V82" s="26">
        <f t="shared" si="44"/>
        <v>0.1242742384003641</v>
      </c>
      <c r="W82" s="79">
        <f t="shared" si="45"/>
        <v>805</v>
      </c>
      <c r="X82" s="79">
        <f>'Elevation Data'!K84</f>
        <v>804</v>
      </c>
      <c r="Y82" s="76">
        <f t="shared" si="46"/>
        <v>804.5</v>
      </c>
      <c r="Z82" s="76">
        <f t="shared" si="47"/>
        <v>75.899999999999991</v>
      </c>
      <c r="AA82" s="76">
        <f>'Elevation Data'!J84</f>
        <v>76.099999999999994</v>
      </c>
      <c r="AB82" s="31">
        <f t="shared" si="48"/>
        <v>0.20000000000000284</v>
      </c>
      <c r="AC82" s="79">
        <f t="shared" si="49"/>
        <v>-1</v>
      </c>
    </row>
    <row r="83" spans="1:29" ht="15" customHeight="1" x14ac:dyDescent="0.25">
      <c r="A83">
        <f t="shared" si="25"/>
        <v>12.134993677886662</v>
      </c>
      <c r="B83" s="31">
        <f t="shared" si="26"/>
        <v>12.143278627113354</v>
      </c>
      <c r="C83" s="93">
        <f t="shared" si="27"/>
        <v>12.139136152500008</v>
      </c>
      <c r="D83" s="34">
        <f t="shared" si="28"/>
        <v>99.26547250851246</v>
      </c>
      <c r="E83" s="34" t="e">
        <f t="shared" si="29"/>
        <v>#NUM!</v>
      </c>
      <c r="F83" s="34">
        <f t="shared" si="30"/>
        <v>306.97991809459211</v>
      </c>
      <c r="G83">
        <f t="shared" si="31"/>
        <v>0</v>
      </c>
      <c r="H83">
        <f t="shared" si="32"/>
        <v>0</v>
      </c>
      <c r="I83" s="34">
        <f t="shared" si="33"/>
        <v>0.41638147174803408</v>
      </c>
      <c r="J83">
        <f t="shared" si="34"/>
        <v>7.7625328173318214E-2</v>
      </c>
      <c r="K83">
        <f t="shared" si="35"/>
        <v>1.041950713735815E-4</v>
      </c>
      <c r="L83">
        <f t="shared" si="36"/>
        <v>8.2849492266909401E-3</v>
      </c>
      <c r="M83" s="26" t="e">
        <f t="shared" si="37"/>
        <v>#NUM!</v>
      </c>
      <c r="N83" s="34" t="e">
        <f t="shared" si="38"/>
        <v>#NUM!</v>
      </c>
      <c r="O83" s="34" t="e">
        <f t="shared" si="39"/>
        <v>#NUM!</v>
      </c>
      <c r="P83" s="35" t="e">
        <f t="shared" si="40"/>
        <v>#NUM!</v>
      </c>
      <c r="Q83" s="35" t="e">
        <f t="shared" si="41"/>
        <v>#NUM!</v>
      </c>
      <c r="R83" s="44"/>
      <c r="S83" s="61">
        <v>15</v>
      </c>
      <c r="T83" s="34">
        <f t="shared" si="42"/>
        <v>24.140160009149998</v>
      </c>
      <c r="U83" s="67">
        <f t="shared" si="43"/>
        <v>0</v>
      </c>
      <c r="V83" s="26">
        <f t="shared" si="44"/>
        <v>0.1242742384003641</v>
      </c>
      <c r="W83" s="79">
        <f t="shared" si="45"/>
        <v>804</v>
      </c>
      <c r="X83" s="79">
        <f>'Elevation Data'!K85</f>
        <v>804</v>
      </c>
      <c r="Y83" s="76">
        <f t="shared" si="46"/>
        <v>804</v>
      </c>
      <c r="Z83" s="76">
        <f t="shared" si="47"/>
        <v>76.099999999999994</v>
      </c>
      <c r="AA83" s="76">
        <f>'Elevation Data'!J85</f>
        <v>76.3</v>
      </c>
      <c r="AB83" s="31">
        <f t="shared" si="48"/>
        <v>0.20000000000000284</v>
      </c>
      <c r="AC83" s="79">
        <f t="shared" si="49"/>
        <v>0</v>
      </c>
    </row>
    <row r="84" spans="1:29" ht="15" customHeight="1" x14ac:dyDescent="0.25">
      <c r="A84">
        <f t="shared" si="25"/>
        <v>12.143278627113354</v>
      </c>
      <c r="B84" s="31">
        <f t="shared" si="26"/>
        <v>12.155706050953389</v>
      </c>
      <c r="C84" s="93">
        <f t="shared" si="27"/>
        <v>12.149492339033372</v>
      </c>
      <c r="D84" s="34">
        <f t="shared" si="28"/>
        <v>99.174093188948461</v>
      </c>
      <c r="E84" s="34" t="e">
        <f t="shared" si="29"/>
        <v>#NUM!</v>
      </c>
      <c r="F84" s="34">
        <f t="shared" si="30"/>
        <v>306.96398968405367</v>
      </c>
      <c r="G84">
        <f t="shared" si="31"/>
        <v>0.21944813219322429</v>
      </c>
      <c r="H84">
        <f t="shared" si="32"/>
        <v>0</v>
      </c>
      <c r="I84" s="34">
        <f t="shared" si="33"/>
        <v>0.41638147174803408</v>
      </c>
      <c r="J84">
        <f t="shared" si="34"/>
        <v>7.7676722042422958E-2</v>
      </c>
      <c r="K84">
        <f t="shared" si="35"/>
        <v>1.042640564327825E-4</v>
      </c>
      <c r="L84">
        <f t="shared" si="36"/>
        <v>1.2427423840036115E-2</v>
      </c>
      <c r="M84" s="26" t="e">
        <f t="shared" si="37"/>
        <v>#NUM!</v>
      </c>
      <c r="N84" s="34" t="e">
        <f t="shared" si="38"/>
        <v>#NUM!</v>
      </c>
      <c r="O84" s="34" t="e">
        <f t="shared" si="39"/>
        <v>#NUM!</v>
      </c>
      <c r="P84" s="35" t="e">
        <f t="shared" si="40"/>
        <v>#NUM!</v>
      </c>
      <c r="Q84" s="35" t="e">
        <f t="shared" si="41"/>
        <v>#NUM!</v>
      </c>
      <c r="R84" s="44"/>
      <c r="S84" s="61">
        <v>15</v>
      </c>
      <c r="T84" s="34">
        <f t="shared" si="42"/>
        <v>24.140160009149998</v>
      </c>
      <c r="U84" s="67">
        <f t="shared" si="43"/>
        <v>3.3333333333333648E-3</v>
      </c>
      <c r="V84" s="26">
        <f t="shared" si="44"/>
        <v>0.18641135760054173</v>
      </c>
      <c r="W84" s="79">
        <f t="shared" si="45"/>
        <v>804</v>
      </c>
      <c r="X84" s="79">
        <f>'Elevation Data'!K86</f>
        <v>805</v>
      </c>
      <c r="Y84" s="76">
        <f t="shared" si="46"/>
        <v>804.5</v>
      </c>
      <c r="Z84" s="76">
        <f t="shared" si="47"/>
        <v>76.3</v>
      </c>
      <c r="AA84" s="76">
        <f>'Elevation Data'!J86</f>
        <v>76.599999999999994</v>
      </c>
      <c r="AB84" s="31">
        <f t="shared" si="48"/>
        <v>0.29999999999999716</v>
      </c>
      <c r="AC84" s="79">
        <f t="shared" si="49"/>
        <v>1</v>
      </c>
    </row>
    <row r="85" spans="1:29" ht="15" customHeight="1" x14ac:dyDescent="0.25">
      <c r="A85">
        <f t="shared" si="25"/>
        <v>12.155706050953389</v>
      </c>
      <c r="B85" s="31">
        <f t="shared" si="26"/>
        <v>12.238555543220297</v>
      </c>
      <c r="C85" s="93">
        <f t="shared" si="27"/>
        <v>12.197130797086844</v>
      </c>
      <c r="D85" s="34">
        <f t="shared" si="28"/>
        <v>98.753440202822219</v>
      </c>
      <c r="E85" s="34" t="e">
        <f t="shared" si="29"/>
        <v>#NUM!</v>
      </c>
      <c r="F85" s="34">
        <f t="shared" si="30"/>
        <v>307.07549990105389</v>
      </c>
      <c r="G85">
        <f t="shared" si="31"/>
        <v>-0.26333754406025317</v>
      </c>
      <c r="H85">
        <f t="shared" si="32"/>
        <v>0</v>
      </c>
      <c r="I85" s="34">
        <f t="shared" si="33"/>
        <v>0.41638147174803408</v>
      </c>
      <c r="J85">
        <f t="shared" si="34"/>
        <v>7.7582965613318594E-2</v>
      </c>
      <c r="K85">
        <f t="shared" si="35"/>
        <v>1.0413820887693772E-4</v>
      </c>
      <c r="L85">
        <f t="shared" si="36"/>
        <v>8.2849492266908228E-2</v>
      </c>
      <c r="M85" s="26" t="e">
        <f t="shared" si="37"/>
        <v>#NUM!</v>
      </c>
      <c r="N85" s="34" t="e">
        <f t="shared" si="38"/>
        <v>#NUM!</v>
      </c>
      <c r="O85" s="34" t="e">
        <f t="shared" si="39"/>
        <v>#NUM!</v>
      </c>
      <c r="P85" s="35" t="e">
        <f t="shared" si="40"/>
        <v>#NUM!</v>
      </c>
      <c r="Q85" s="35" t="e">
        <f t="shared" si="41"/>
        <v>#NUM!</v>
      </c>
      <c r="R85" s="44"/>
      <c r="S85" s="61">
        <v>15</v>
      </c>
      <c r="T85" s="34">
        <f t="shared" si="42"/>
        <v>24.140160009149998</v>
      </c>
      <c r="U85" s="67">
        <f t="shared" si="43"/>
        <v>-4.0000000000000001E-3</v>
      </c>
      <c r="V85" s="26">
        <f t="shared" si="44"/>
        <v>1.2427423840036234</v>
      </c>
      <c r="W85" s="79">
        <f t="shared" si="45"/>
        <v>805</v>
      </c>
      <c r="X85" s="79">
        <f>'Elevation Data'!K87</f>
        <v>797</v>
      </c>
      <c r="Y85" s="76">
        <f t="shared" si="46"/>
        <v>801</v>
      </c>
      <c r="Z85" s="76">
        <f t="shared" si="47"/>
        <v>76.599999999999994</v>
      </c>
      <c r="AA85" s="76">
        <f>'Elevation Data'!J87</f>
        <v>78.599999999999994</v>
      </c>
      <c r="AB85" s="31">
        <f t="shared" si="48"/>
        <v>2</v>
      </c>
      <c r="AC85" s="79">
        <f t="shared" si="49"/>
        <v>-8</v>
      </c>
    </row>
    <row r="86" spans="1:29" ht="15" customHeight="1" x14ac:dyDescent="0.25">
      <c r="A86">
        <f t="shared" si="25"/>
        <v>12.238555543220297</v>
      </c>
      <c r="B86" s="31">
        <f t="shared" si="26"/>
        <v>12.250982967060333</v>
      </c>
      <c r="C86" s="93">
        <f t="shared" si="27"/>
        <v>12.244769255140316</v>
      </c>
      <c r="D86" s="34">
        <f t="shared" si="28"/>
        <v>98.332298392738096</v>
      </c>
      <c r="E86" s="34" t="e">
        <f t="shared" si="29"/>
        <v>#NUM!</v>
      </c>
      <c r="F86" s="34">
        <f t="shared" si="30"/>
        <v>307.2348461276581</v>
      </c>
      <c r="G86">
        <f t="shared" si="31"/>
        <v>-0.43889382607612637</v>
      </c>
      <c r="H86">
        <f t="shared" si="32"/>
        <v>0</v>
      </c>
      <c r="I86" s="34">
        <f t="shared" si="33"/>
        <v>0.41638147174803408</v>
      </c>
      <c r="J86">
        <f t="shared" si="34"/>
        <v>7.7578872164982327E-2</v>
      </c>
      <c r="K86">
        <f t="shared" si="35"/>
        <v>1.0413271431541252E-4</v>
      </c>
      <c r="L86">
        <f t="shared" si="36"/>
        <v>1.2427423840036115E-2</v>
      </c>
      <c r="M86" s="26" t="e">
        <f t="shared" si="37"/>
        <v>#NUM!</v>
      </c>
      <c r="N86" s="34" t="e">
        <f t="shared" si="38"/>
        <v>#NUM!</v>
      </c>
      <c r="O86" s="34" t="e">
        <f t="shared" si="39"/>
        <v>#NUM!</v>
      </c>
      <c r="P86" s="35" t="e">
        <f t="shared" si="40"/>
        <v>#NUM!</v>
      </c>
      <c r="Q86" s="35" t="e">
        <f t="shared" si="41"/>
        <v>#NUM!</v>
      </c>
      <c r="R86" s="44"/>
      <c r="S86" s="61">
        <v>15</v>
      </c>
      <c r="T86" s="34">
        <f t="shared" si="42"/>
        <v>24.140160009149998</v>
      </c>
      <c r="U86" s="67">
        <f t="shared" si="43"/>
        <v>-6.6666666666667295E-3</v>
      </c>
      <c r="V86" s="26">
        <f t="shared" si="44"/>
        <v>0.18641135760054173</v>
      </c>
      <c r="W86" s="79">
        <f t="shared" si="45"/>
        <v>797</v>
      </c>
      <c r="X86" s="79">
        <f>'Elevation Data'!K88</f>
        <v>795</v>
      </c>
      <c r="Y86" s="76">
        <f t="shared" si="46"/>
        <v>796</v>
      </c>
      <c r="Z86" s="76">
        <f t="shared" si="47"/>
        <v>78.599999999999994</v>
      </c>
      <c r="AA86" s="76">
        <f>'Elevation Data'!J88</f>
        <v>78.899999999999991</v>
      </c>
      <c r="AB86" s="31">
        <f t="shared" si="48"/>
        <v>0.29999999999999716</v>
      </c>
      <c r="AC86" s="79">
        <f t="shared" si="49"/>
        <v>-2</v>
      </c>
    </row>
    <row r="87" spans="1:29" ht="15" customHeight="1" x14ac:dyDescent="0.25">
      <c r="A87">
        <f t="shared" si="25"/>
        <v>12.250982967060333</v>
      </c>
      <c r="B87" s="31">
        <f t="shared" si="26"/>
        <v>12.259267916287024</v>
      </c>
      <c r="C87" s="93">
        <f t="shared" si="27"/>
        <v>12.255125441673679</v>
      </c>
      <c r="D87" s="34">
        <f t="shared" si="28"/>
        <v>98.240683441322403</v>
      </c>
      <c r="E87" s="34" t="e">
        <f t="shared" si="29"/>
        <v>#NUM!</v>
      </c>
      <c r="F87" s="34">
        <f t="shared" si="30"/>
        <v>307.26672185591411</v>
      </c>
      <c r="G87">
        <f t="shared" si="31"/>
        <v>0</v>
      </c>
      <c r="H87">
        <f t="shared" si="32"/>
        <v>0</v>
      </c>
      <c r="I87" s="34">
        <f t="shared" si="33"/>
        <v>0.41638147174803408</v>
      </c>
      <c r="J87">
        <f t="shared" si="34"/>
        <v>7.7697753365571248E-2</v>
      </c>
      <c r="K87">
        <f t="shared" si="35"/>
        <v>1.0429228639673993E-4</v>
      </c>
      <c r="L87">
        <f t="shared" si="36"/>
        <v>8.2849492266909401E-3</v>
      </c>
      <c r="M87" s="26" t="e">
        <f t="shared" si="37"/>
        <v>#NUM!</v>
      </c>
      <c r="N87" s="34" t="e">
        <f t="shared" si="38"/>
        <v>#NUM!</v>
      </c>
      <c r="O87" s="34" t="e">
        <f t="shared" si="39"/>
        <v>#NUM!</v>
      </c>
      <c r="P87" s="35" t="e">
        <f t="shared" si="40"/>
        <v>#NUM!</v>
      </c>
      <c r="Q87" s="35" t="e">
        <f t="shared" si="41"/>
        <v>#NUM!</v>
      </c>
      <c r="R87" s="44"/>
      <c r="S87" s="61">
        <v>15</v>
      </c>
      <c r="T87" s="34">
        <f t="shared" si="42"/>
        <v>24.140160009149998</v>
      </c>
      <c r="U87" s="67">
        <f t="shared" si="43"/>
        <v>0</v>
      </c>
      <c r="V87" s="26">
        <f t="shared" si="44"/>
        <v>0.1242742384003641</v>
      </c>
      <c r="W87" s="79">
        <f t="shared" si="45"/>
        <v>795</v>
      </c>
      <c r="X87" s="79">
        <f>'Elevation Data'!K89</f>
        <v>795</v>
      </c>
      <c r="Y87" s="76">
        <f t="shared" si="46"/>
        <v>795</v>
      </c>
      <c r="Z87" s="76">
        <f t="shared" si="47"/>
        <v>78.899999999999991</v>
      </c>
      <c r="AA87" s="76">
        <f>'Elevation Data'!J89</f>
        <v>79.099999999999994</v>
      </c>
      <c r="AB87" s="31">
        <f t="shared" si="48"/>
        <v>0.20000000000000284</v>
      </c>
      <c r="AC87" s="79">
        <f t="shared" si="49"/>
        <v>0</v>
      </c>
    </row>
    <row r="88" spans="1:29" ht="15" customHeight="1" x14ac:dyDescent="0.25">
      <c r="A88">
        <f t="shared" si="25"/>
        <v>12.259267916287024</v>
      </c>
      <c r="B88" s="31">
        <f t="shared" si="26"/>
        <v>12.267552865513716</v>
      </c>
      <c r="C88" s="93">
        <f t="shared" si="27"/>
        <v>12.26341039090037</v>
      </c>
      <c r="D88" s="34">
        <f t="shared" si="28"/>
        <v>98.167375809882287</v>
      </c>
      <c r="E88" s="34" t="e">
        <f t="shared" si="29"/>
        <v>#NUM!</v>
      </c>
      <c r="F88" s="34">
        <f t="shared" si="30"/>
        <v>307.2348461276581</v>
      </c>
      <c r="G88">
        <f t="shared" si="31"/>
        <v>0.65833464336546066</v>
      </c>
      <c r="H88">
        <f t="shared" si="32"/>
        <v>0</v>
      </c>
      <c r="I88" s="34">
        <f t="shared" si="33"/>
        <v>0.41638147174803408</v>
      </c>
      <c r="J88">
        <f t="shared" si="34"/>
        <v>7.7855950061305954E-2</v>
      </c>
      <c r="K88">
        <f t="shared" si="35"/>
        <v>1.0450463095477309E-4</v>
      </c>
      <c r="L88">
        <f t="shared" si="36"/>
        <v>8.2849492266909401E-3</v>
      </c>
      <c r="M88" s="26" t="e">
        <f t="shared" si="37"/>
        <v>#NUM!</v>
      </c>
      <c r="N88" s="34" t="e">
        <f t="shared" si="38"/>
        <v>#NUM!</v>
      </c>
      <c r="O88" s="34" t="e">
        <f t="shared" si="39"/>
        <v>#NUM!</v>
      </c>
      <c r="P88" s="35" t="e">
        <f t="shared" si="40"/>
        <v>#NUM!</v>
      </c>
      <c r="Q88" s="35" t="e">
        <f t="shared" si="41"/>
        <v>#NUM!</v>
      </c>
      <c r="R88" s="44"/>
      <c r="S88" s="61">
        <v>15</v>
      </c>
      <c r="T88" s="34">
        <f t="shared" si="42"/>
        <v>24.140160009149998</v>
      </c>
      <c r="U88" s="67">
        <f t="shared" si="43"/>
        <v>9.999999999999858E-3</v>
      </c>
      <c r="V88" s="26">
        <f t="shared" si="44"/>
        <v>0.1242742384003641</v>
      </c>
      <c r="W88" s="79">
        <f t="shared" si="45"/>
        <v>795</v>
      </c>
      <c r="X88" s="79">
        <f>'Elevation Data'!K90</f>
        <v>797</v>
      </c>
      <c r="Y88" s="76">
        <f t="shared" si="46"/>
        <v>796</v>
      </c>
      <c r="Z88" s="76">
        <f t="shared" si="47"/>
        <v>79.099999999999994</v>
      </c>
      <c r="AA88" s="76">
        <f>'Elevation Data'!J90</f>
        <v>79.3</v>
      </c>
      <c r="AB88" s="31">
        <f t="shared" si="48"/>
        <v>0.20000000000000284</v>
      </c>
      <c r="AC88" s="79">
        <f t="shared" si="49"/>
        <v>2</v>
      </c>
    </row>
    <row r="89" spans="1:29" ht="15" customHeight="1" x14ac:dyDescent="0.25">
      <c r="A89">
        <f t="shared" si="25"/>
        <v>12.267552865513716</v>
      </c>
      <c r="B89" s="31">
        <f t="shared" si="26"/>
        <v>12.284122763967098</v>
      </c>
      <c r="C89" s="93">
        <f t="shared" si="27"/>
        <v>12.275837814740406</v>
      </c>
      <c r="D89" s="34">
        <f t="shared" si="28"/>
        <v>98.057388535748345</v>
      </c>
      <c r="E89" s="34" t="e">
        <f t="shared" si="29"/>
        <v>#NUM!</v>
      </c>
      <c r="F89" s="34">
        <f t="shared" si="30"/>
        <v>307.19500450632336</v>
      </c>
      <c r="G89">
        <f t="shared" si="31"/>
        <v>8.2293180536674213E-2</v>
      </c>
      <c r="H89">
        <f t="shared" si="32"/>
        <v>0</v>
      </c>
      <c r="I89" s="34">
        <f t="shared" si="33"/>
        <v>0.41638147174803408</v>
      </c>
      <c r="J89">
        <f t="shared" si="34"/>
        <v>7.7700424029951531E-2</v>
      </c>
      <c r="K89">
        <f t="shared" si="35"/>
        <v>1.0429587118114299E-4</v>
      </c>
      <c r="L89">
        <f t="shared" si="36"/>
        <v>1.656989845338129E-2</v>
      </c>
      <c r="M89" s="26" t="e">
        <f t="shared" si="37"/>
        <v>#NUM!</v>
      </c>
      <c r="N89" s="34" t="e">
        <f t="shared" si="38"/>
        <v>#NUM!</v>
      </c>
      <c r="O89" s="34" t="e">
        <f t="shared" si="39"/>
        <v>#NUM!</v>
      </c>
      <c r="P89" s="35" t="e">
        <f t="shared" si="40"/>
        <v>#NUM!</v>
      </c>
      <c r="Q89" s="35" t="e">
        <f t="shared" si="41"/>
        <v>#NUM!</v>
      </c>
      <c r="R89" s="44"/>
      <c r="S89" s="61">
        <v>15</v>
      </c>
      <c r="T89" s="34">
        <f t="shared" si="42"/>
        <v>24.140160009149998</v>
      </c>
      <c r="U89" s="67">
        <f t="shared" si="43"/>
        <v>1.2500000000000267E-3</v>
      </c>
      <c r="V89" s="26">
        <f t="shared" si="44"/>
        <v>0.24854847680071937</v>
      </c>
      <c r="W89" s="79">
        <f t="shared" si="45"/>
        <v>797</v>
      </c>
      <c r="X89" s="79">
        <f>'Elevation Data'!K91</f>
        <v>797.5</v>
      </c>
      <c r="Y89" s="76">
        <f t="shared" si="46"/>
        <v>797.25</v>
      </c>
      <c r="Z89" s="76">
        <f t="shared" si="47"/>
        <v>79.3</v>
      </c>
      <c r="AA89" s="76">
        <f>'Elevation Data'!J91</f>
        <v>79.699999999999989</v>
      </c>
      <c r="AB89" s="31">
        <f t="shared" si="48"/>
        <v>0.39999999999999147</v>
      </c>
      <c r="AC89" s="79">
        <f t="shared" si="49"/>
        <v>0.5</v>
      </c>
    </row>
    <row r="90" spans="1:29" ht="15" customHeight="1" x14ac:dyDescent="0.25">
      <c r="A90">
        <f t="shared" si="25"/>
        <v>12.284122763967098</v>
      </c>
      <c r="B90" s="31">
        <f t="shared" si="26"/>
        <v>12.308977611647171</v>
      </c>
      <c r="C90" s="93">
        <f t="shared" si="27"/>
        <v>12.296550187807133</v>
      </c>
      <c r="D90" s="34">
        <f t="shared" si="28"/>
        <v>97.874008572405359</v>
      </c>
      <c r="E90" s="34" t="e">
        <f t="shared" si="29"/>
        <v>#NUM!</v>
      </c>
      <c r="F90" s="34">
        <f t="shared" si="30"/>
        <v>307.37033289832783</v>
      </c>
      <c r="G90">
        <f t="shared" si="31"/>
        <v>-1.261751840426151</v>
      </c>
      <c r="H90">
        <f t="shared" si="32"/>
        <v>0</v>
      </c>
      <c r="I90" s="34">
        <f t="shared" si="33"/>
        <v>0.41638147174803408</v>
      </c>
      <c r="J90">
        <f t="shared" si="34"/>
        <v>7.7405293568093364E-2</v>
      </c>
      <c r="K90">
        <f t="shared" si="35"/>
        <v>1.0389972291019243E-4</v>
      </c>
      <c r="L90">
        <f t="shared" si="36"/>
        <v>2.485484768007282E-2</v>
      </c>
      <c r="M90" s="26" t="e">
        <f t="shared" si="37"/>
        <v>#NUM!</v>
      </c>
      <c r="N90" s="34" t="e">
        <f t="shared" si="38"/>
        <v>#NUM!</v>
      </c>
      <c r="O90" s="34" t="e">
        <f t="shared" si="39"/>
        <v>#NUM!</v>
      </c>
      <c r="P90" s="35" t="e">
        <f t="shared" si="40"/>
        <v>#NUM!</v>
      </c>
      <c r="Q90" s="35" t="e">
        <f t="shared" si="41"/>
        <v>#NUM!</v>
      </c>
      <c r="R90" s="44"/>
      <c r="S90" s="61">
        <v>15</v>
      </c>
      <c r="T90" s="34">
        <f t="shared" si="42"/>
        <v>24.140160009149998</v>
      </c>
      <c r="U90" s="67">
        <f t="shared" si="43"/>
        <v>-1.9166666666666395E-2</v>
      </c>
      <c r="V90" s="26">
        <f t="shared" si="44"/>
        <v>0.37282271520109228</v>
      </c>
      <c r="W90" s="79">
        <f t="shared" si="45"/>
        <v>797.5</v>
      </c>
      <c r="X90" s="79">
        <f>'Elevation Data'!K92</f>
        <v>786</v>
      </c>
      <c r="Y90" s="76">
        <f t="shared" si="46"/>
        <v>791.75</v>
      </c>
      <c r="Z90" s="76">
        <f t="shared" si="47"/>
        <v>79.699999999999989</v>
      </c>
      <c r="AA90" s="76">
        <f>'Elevation Data'!J92</f>
        <v>80.3</v>
      </c>
      <c r="AB90" s="31">
        <f t="shared" si="48"/>
        <v>0.60000000000000853</v>
      </c>
      <c r="AC90" s="79">
        <f t="shared" si="49"/>
        <v>-11.5</v>
      </c>
    </row>
    <row r="91" spans="1:29" ht="15" customHeight="1" x14ac:dyDescent="0.25">
      <c r="A91">
        <f t="shared" si="25"/>
        <v>12.308977611647171</v>
      </c>
      <c r="B91" s="31">
        <f t="shared" si="26"/>
        <v>12.383542154687389</v>
      </c>
      <c r="C91" s="93">
        <f t="shared" si="27"/>
        <v>12.34625988316728</v>
      </c>
      <c r="D91" s="34">
        <f t="shared" si="28"/>
        <v>97.433561210641884</v>
      </c>
      <c r="E91" s="34" t="e">
        <f t="shared" si="29"/>
        <v>#NUM!</v>
      </c>
      <c r="F91" s="34">
        <f t="shared" si="30"/>
        <v>307.61749751457154</v>
      </c>
      <c r="G91">
        <f t="shared" si="31"/>
        <v>-0.14629890530876186</v>
      </c>
      <c r="H91">
        <f t="shared" si="32"/>
        <v>0</v>
      </c>
      <c r="I91" s="34">
        <f t="shared" si="33"/>
        <v>0.41638147174803408</v>
      </c>
      <c r="J91">
        <f t="shared" si="34"/>
        <v>7.774938890934617E-2</v>
      </c>
      <c r="K91">
        <f t="shared" si="35"/>
        <v>1.0436159585147137E-4</v>
      </c>
      <c r="L91">
        <f t="shared" si="36"/>
        <v>7.4564543040217285E-2</v>
      </c>
      <c r="M91" s="26" t="e">
        <f t="shared" si="37"/>
        <v>#NUM!</v>
      </c>
      <c r="N91" s="34" t="e">
        <f t="shared" si="38"/>
        <v>#NUM!</v>
      </c>
      <c r="O91" s="34" t="e">
        <f t="shared" si="39"/>
        <v>#NUM!</v>
      </c>
      <c r="P91" s="35" t="e">
        <f t="shared" si="40"/>
        <v>#NUM!</v>
      </c>
      <c r="Q91" s="35" t="e">
        <f t="shared" si="41"/>
        <v>#NUM!</v>
      </c>
      <c r="R91" s="44"/>
      <c r="S91" s="61">
        <v>15</v>
      </c>
      <c r="T91" s="34">
        <f t="shared" si="42"/>
        <v>24.140160009149998</v>
      </c>
      <c r="U91" s="67">
        <f t="shared" si="43"/>
        <v>-2.2222222222222257E-3</v>
      </c>
      <c r="V91" s="26">
        <f t="shared" si="44"/>
        <v>1.1184681456032592</v>
      </c>
      <c r="W91" s="79">
        <f t="shared" si="45"/>
        <v>786</v>
      </c>
      <c r="X91" s="79">
        <f>'Elevation Data'!K93</f>
        <v>782</v>
      </c>
      <c r="Y91" s="76">
        <f t="shared" si="46"/>
        <v>784</v>
      </c>
      <c r="Z91" s="76">
        <f t="shared" si="47"/>
        <v>80.3</v>
      </c>
      <c r="AA91" s="76">
        <f>'Elevation Data'!J93</f>
        <v>82.1</v>
      </c>
      <c r="AB91" s="31">
        <f t="shared" si="48"/>
        <v>1.7999999999999972</v>
      </c>
      <c r="AC91" s="79">
        <f t="shared" si="49"/>
        <v>-4</v>
      </c>
    </row>
    <row r="92" spans="1:29" ht="15" customHeight="1" x14ac:dyDescent="0.25">
      <c r="A92">
        <f t="shared" si="25"/>
        <v>12.383542154687389</v>
      </c>
      <c r="B92" s="31">
        <f t="shared" si="26"/>
        <v>12.424966900820843</v>
      </c>
      <c r="C92" s="93">
        <f t="shared" si="27"/>
        <v>12.404254527754116</v>
      </c>
      <c r="D92" s="34">
        <f t="shared" si="28"/>
        <v>96.91913656104056</v>
      </c>
      <c r="E92" s="34" t="e">
        <f t="shared" si="29"/>
        <v>#NUM!</v>
      </c>
      <c r="F92" s="34">
        <f t="shared" si="30"/>
        <v>307.63344807726406</v>
      </c>
      <c r="G92">
        <f t="shared" si="31"/>
        <v>0.19750338846586735</v>
      </c>
      <c r="H92">
        <f t="shared" si="32"/>
        <v>0</v>
      </c>
      <c r="I92" s="34">
        <f t="shared" si="33"/>
        <v>0.41638147174803408</v>
      </c>
      <c r="J92">
        <f t="shared" si="34"/>
        <v>7.7840235590272214E-2</v>
      </c>
      <c r="K92">
        <f t="shared" si="35"/>
        <v>1.0448353770506337E-4</v>
      </c>
      <c r="L92">
        <f t="shared" si="36"/>
        <v>4.1424746133454114E-2</v>
      </c>
      <c r="M92" s="26" t="e">
        <f t="shared" si="37"/>
        <v>#NUM!</v>
      </c>
      <c r="N92" s="34" t="e">
        <f t="shared" si="38"/>
        <v>#NUM!</v>
      </c>
      <c r="O92" s="34" t="e">
        <f t="shared" si="39"/>
        <v>#NUM!</v>
      </c>
      <c r="P92" s="35" t="e">
        <f t="shared" si="40"/>
        <v>#NUM!</v>
      </c>
      <c r="Q92" s="35" t="e">
        <f t="shared" si="41"/>
        <v>#NUM!</v>
      </c>
      <c r="R92" s="44"/>
      <c r="S92" s="61">
        <v>15</v>
      </c>
      <c r="T92" s="34">
        <f t="shared" si="42"/>
        <v>24.140160009149998</v>
      </c>
      <c r="U92" s="67">
        <f t="shared" si="43"/>
        <v>3.0000000000000001E-3</v>
      </c>
      <c r="V92" s="26">
        <f t="shared" si="44"/>
        <v>0.62137119200181168</v>
      </c>
      <c r="W92" s="79">
        <f t="shared" si="45"/>
        <v>782</v>
      </c>
      <c r="X92" s="79">
        <f>'Elevation Data'!K94</f>
        <v>785</v>
      </c>
      <c r="Y92" s="76">
        <f t="shared" si="46"/>
        <v>783.5</v>
      </c>
      <c r="Z92" s="76">
        <f t="shared" si="47"/>
        <v>82.1</v>
      </c>
      <c r="AA92" s="76">
        <f>'Elevation Data'!J94</f>
        <v>83.1</v>
      </c>
      <c r="AB92" s="31">
        <f t="shared" si="48"/>
        <v>1</v>
      </c>
      <c r="AC92" s="79">
        <f t="shared" si="49"/>
        <v>3</v>
      </c>
    </row>
    <row r="93" spans="1:29" ht="15" customHeight="1" x14ac:dyDescent="0.25">
      <c r="A93">
        <f t="shared" si="25"/>
        <v>12.424966900820843</v>
      </c>
      <c r="B93" s="31">
        <f t="shared" si="26"/>
        <v>12.445679273887571</v>
      </c>
      <c r="C93" s="93">
        <f t="shared" si="27"/>
        <v>12.435323087354206</v>
      </c>
      <c r="D93" s="34">
        <f t="shared" si="28"/>
        <v>96.643313656525606</v>
      </c>
      <c r="E93" s="34" t="e">
        <f t="shared" si="29"/>
        <v>#NUM!</v>
      </c>
      <c r="F93" s="34">
        <f t="shared" si="30"/>
        <v>307.58559801053462</v>
      </c>
      <c r="G93">
        <f t="shared" si="31"/>
        <v>0</v>
      </c>
      <c r="H93">
        <f t="shared" si="32"/>
        <v>0</v>
      </c>
      <c r="I93" s="34">
        <f t="shared" si="33"/>
        <v>0.41638147174803408</v>
      </c>
      <c r="J93">
        <f t="shared" si="34"/>
        <v>7.7778277647041066E-2</v>
      </c>
      <c r="K93">
        <f t="shared" si="35"/>
        <v>1.0440037268059204E-4</v>
      </c>
      <c r="L93">
        <f t="shared" si="36"/>
        <v>2.0712373066727057E-2</v>
      </c>
      <c r="M93" s="26" t="e">
        <f t="shared" si="37"/>
        <v>#NUM!</v>
      </c>
      <c r="N93" s="34" t="e">
        <f t="shared" si="38"/>
        <v>#NUM!</v>
      </c>
      <c r="O93" s="34" t="e">
        <f t="shared" si="39"/>
        <v>#NUM!</v>
      </c>
      <c r="P93" s="35" t="e">
        <f t="shared" si="40"/>
        <v>#NUM!</v>
      </c>
      <c r="Q93" s="35" t="e">
        <f t="shared" si="41"/>
        <v>#NUM!</v>
      </c>
      <c r="R93" s="44"/>
      <c r="S93" s="61">
        <v>15</v>
      </c>
      <c r="T93" s="34">
        <f t="shared" si="42"/>
        <v>24.140160009149998</v>
      </c>
      <c r="U93" s="67">
        <f t="shared" si="43"/>
        <v>0</v>
      </c>
      <c r="V93" s="26">
        <f t="shared" si="44"/>
        <v>0.31068559600090584</v>
      </c>
      <c r="W93" s="79">
        <f t="shared" si="45"/>
        <v>785</v>
      </c>
      <c r="X93" s="79">
        <f>'Elevation Data'!K95</f>
        <v>785</v>
      </c>
      <c r="Y93" s="76">
        <f t="shared" si="46"/>
        <v>785</v>
      </c>
      <c r="Z93" s="76">
        <f t="shared" si="47"/>
        <v>83.1</v>
      </c>
      <c r="AA93" s="76">
        <f>'Elevation Data'!J95</f>
        <v>83.6</v>
      </c>
      <c r="AB93" s="31">
        <f t="shared" si="48"/>
        <v>0.5</v>
      </c>
      <c r="AC93" s="79">
        <f t="shared" si="49"/>
        <v>0</v>
      </c>
    </row>
    <row r="94" spans="1:29" ht="15" customHeight="1" x14ac:dyDescent="0.25">
      <c r="A94">
        <f t="shared" si="25"/>
        <v>12.445679273887571</v>
      </c>
      <c r="B94" s="31">
        <f t="shared" si="26"/>
        <v>12.466391646954298</v>
      </c>
      <c r="C94" s="93">
        <f t="shared" si="27"/>
        <v>12.456035460420933</v>
      </c>
      <c r="D94" s="34">
        <f t="shared" si="28"/>
        <v>96.459343653096269</v>
      </c>
      <c r="E94" s="34" t="e">
        <f t="shared" si="29"/>
        <v>#NUM!</v>
      </c>
      <c r="F94" s="34">
        <f t="shared" si="30"/>
        <v>307.52180548763585</v>
      </c>
      <c r="G94">
        <f t="shared" si="31"/>
        <v>0.52667087472541918</v>
      </c>
      <c r="H94">
        <f t="shared" si="32"/>
        <v>0</v>
      </c>
      <c r="I94" s="34">
        <f t="shared" si="33"/>
        <v>0.41638147174803408</v>
      </c>
      <c r="J94">
        <f t="shared" si="34"/>
        <v>7.7895166119724565E-2</v>
      </c>
      <c r="K94">
        <f t="shared" si="35"/>
        <v>1.0455726995936183E-4</v>
      </c>
      <c r="L94">
        <f t="shared" si="36"/>
        <v>2.0712373066727057E-2</v>
      </c>
      <c r="M94" s="26" t="e">
        <f t="shared" si="37"/>
        <v>#NUM!</v>
      </c>
      <c r="N94" s="34" t="e">
        <f t="shared" si="38"/>
        <v>#NUM!</v>
      </c>
      <c r="O94" s="34" t="e">
        <f t="shared" si="39"/>
        <v>#NUM!</v>
      </c>
      <c r="P94" s="35" t="e">
        <f t="shared" si="40"/>
        <v>#NUM!</v>
      </c>
      <c r="Q94" s="35" t="e">
        <f t="shared" si="41"/>
        <v>#NUM!</v>
      </c>
      <c r="R94" s="44"/>
      <c r="S94" s="61">
        <v>15</v>
      </c>
      <c r="T94" s="34">
        <f t="shared" si="42"/>
        <v>24.140160009149998</v>
      </c>
      <c r="U94" s="67">
        <f t="shared" si="43"/>
        <v>8.0000000000000002E-3</v>
      </c>
      <c r="V94" s="26">
        <f t="shared" si="44"/>
        <v>0.31068559600090584</v>
      </c>
      <c r="W94" s="79">
        <f t="shared" si="45"/>
        <v>785</v>
      </c>
      <c r="X94" s="79">
        <f>'Elevation Data'!K96</f>
        <v>789</v>
      </c>
      <c r="Y94" s="76">
        <f t="shared" si="46"/>
        <v>787</v>
      </c>
      <c r="Z94" s="76">
        <f t="shared" si="47"/>
        <v>83.6</v>
      </c>
      <c r="AA94" s="76">
        <f>'Elevation Data'!J96</f>
        <v>84.1</v>
      </c>
      <c r="AB94" s="31">
        <f t="shared" si="48"/>
        <v>0.5</v>
      </c>
      <c r="AC94" s="79">
        <f t="shared" si="49"/>
        <v>4</v>
      </c>
    </row>
    <row r="95" spans="1:29" ht="15" customHeight="1" x14ac:dyDescent="0.25">
      <c r="A95">
        <f t="shared" si="25"/>
        <v>12.466391646954298</v>
      </c>
      <c r="B95" s="31">
        <f t="shared" si="26"/>
        <v>12.714940123755023</v>
      </c>
      <c r="C95" s="93">
        <f t="shared" si="27"/>
        <v>12.59066588535466</v>
      </c>
      <c r="D95" s="34">
        <f t="shared" si="28"/>
        <v>95.261963401068869</v>
      </c>
      <c r="E95" s="34" t="e">
        <f t="shared" si="29"/>
        <v>#NUM!</v>
      </c>
      <c r="F95" s="34">
        <f t="shared" si="30"/>
        <v>306.80473528470793</v>
      </c>
      <c r="G95">
        <f t="shared" si="31"/>
        <v>0.44986600302773005</v>
      </c>
      <c r="H95">
        <f t="shared" si="32"/>
        <v>0</v>
      </c>
      <c r="I95" s="34">
        <f t="shared" si="33"/>
        <v>0.41638147174803408</v>
      </c>
      <c r="J95">
        <f t="shared" si="34"/>
        <v>7.7694692616031236E-2</v>
      </c>
      <c r="K95">
        <f t="shared" si="35"/>
        <v>1.0428817800809562E-4</v>
      </c>
      <c r="L95">
        <f t="shared" si="36"/>
        <v>0.24854847680072467</v>
      </c>
      <c r="M95" s="26" t="e">
        <f t="shared" si="37"/>
        <v>#NUM!</v>
      </c>
      <c r="N95" s="34" t="e">
        <f t="shared" si="38"/>
        <v>#NUM!</v>
      </c>
      <c r="O95" s="34" t="e">
        <f t="shared" si="39"/>
        <v>#NUM!</v>
      </c>
      <c r="P95" s="35" t="e">
        <f t="shared" si="40"/>
        <v>#NUM!</v>
      </c>
      <c r="Q95" s="35" t="e">
        <f t="shared" si="41"/>
        <v>#NUM!</v>
      </c>
      <c r="R95" s="44"/>
      <c r="S95" s="61">
        <v>15</v>
      </c>
      <c r="T95" s="34">
        <f t="shared" si="42"/>
        <v>24.140160009149998</v>
      </c>
      <c r="U95" s="67">
        <f t="shared" si="43"/>
        <v>6.8333333333333336E-3</v>
      </c>
      <c r="V95" s="26">
        <f t="shared" si="44"/>
        <v>3.7282271520108701</v>
      </c>
      <c r="W95" s="79">
        <f t="shared" si="45"/>
        <v>789</v>
      </c>
      <c r="X95" s="79">
        <f>'Elevation Data'!K97</f>
        <v>830</v>
      </c>
      <c r="Y95" s="76">
        <f t="shared" si="46"/>
        <v>809.5</v>
      </c>
      <c r="Z95" s="76">
        <f t="shared" si="47"/>
        <v>84.1</v>
      </c>
      <c r="AA95" s="76">
        <f>'Elevation Data'!J97</f>
        <v>90.1</v>
      </c>
      <c r="AB95" s="31">
        <f t="shared" si="48"/>
        <v>6</v>
      </c>
      <c r="AC95" s="79">
        <f t="shared" si="49"/>
        <v>41</v>
      </c>
    </row>
    <row r="96" spans="1:29" ht="15" customHeight="1" x14ac:dyDescent="0.25">
      <c r="A96">
        <f t="shared" ref="A96:A149" si="50">B95</f>
        <v>12.714940123755023</v>
      </c>
      <c r="B96" s="31">
        <f t="shared" ref="B96:B149" si="51">A96+L96</f>
        <v>12.756364869888477</v>
      </c>
      <c r="C96" s="93">
        <f t="shared" ref="C96:C149" si="52">(A96+A96+L96)/2</f>
        <v>12.73565249682175</v>
      </c>
      <c r="D96" s="34">
        <f t="shared" ref="D96:D149" si="53">90-(90-$AH$14)*SIN(((180*(C96-$AH$15))/$AH$17*3.1416/180))</f>
        <v>93.969867771143058</v>
      </c>
      <c r="E96" s="34" t="e">
        <f t="shared" ref="E96:E149" si="54">$AH$20*((COS(D96*3.1416/180))^0.3)</f>
        <v>#NUM!</v>
      </c>
      <c r="F96" s="34">
        <f t="shared" ref="F96:F149" si="55">0.5*(((-3.64*10^-14)*Y96^3)+((3.88*10^-9)*Y96^2)-((1.18*10^-4)*Y96)+1.17)*T96^3*$AH$5</f>
        <v>305.8344526522767</v>
      </c>
      <c r="G96">
        <f t="shared" ref="G96:G149" si="56">0.278*$AH$10*T96*SIN(U96)</f>
        <v>1.316603453815214</v>
      </c>
      <c r="H96">
        <f t="shared" ref="H96:H149" si="57">(5.46*10^-7)*((T96^2-T96^2)*(T96)/(V96))</f>
        <v>0</v>
      </c>
      <c r="I96" s="34">
        <f t="shared" ref="I96:I149" si="58">0.278*$AH$6*(1+(T96)/161)*$AH$10*(T96)</f>
        <v>0.41638147174803408</v>
      </c>
      <c r="J96">
        <f t="shared" ref="J96:J149" si="59">(F96+G96+H96+I96)/$AH$27</f>
        <v>7.7668544842888876E-2</v>
      </c>
      <c r="K96">
        <f t="shared" ref="K96:K149" si="60">J96/745</f>
        <v>1.0425308032602534E-4</v>
      </c>
      <c r="L96">
        <f t="shared" ref="L96:L149" si="61">V96/S96</f>
        <v>4.1424746133454114E-2</v>
      </c>
      <c r="M96" s="26" t="e">
        <f t="shared" ref="M96:M149" si="62">J96-E96</f>
        <v>#NUM!</v>
      </c>
      <c r="N96" s="34" t="e">
        <f t="shared" ref="N96:N149" si="63">$AH$21/(M96^($AH$22-1))</f>
        <v>#NUM!</v>
      </c>
      <c r="O96" s="34" t="e">
        <f t="shared" ref="O96:O149" si="64">IF(N96&lt;6000,N96,6000)</f>
        <v>#NUM!</v>
      </c>
      <c r="P96" s="35" t="e">
        <f t="shared" ref="P96:P149" si="65">(M96*(B96-A96)/($AH$21/M96^($AH$22-1)))</f>
        <v>#NUM!</v>
      </c>
      <c r="Q96" s="35" t="e">
        <f t="shared" ref="Q96:Q149" si="66">Q95+P96</f>
        <v>#NUM!</v>
      </c>
      <c r="R96" s="44"/>
      <c r="S96" s="61">
        <v>15</v>
      </c>
      <c r="T96" s="34">
        <f t="shared" ref="T96:T149" si="67">S96*1.60934400061</f>
        <v>24.140160009149998</v>
      </c>
      <c r="U96" s="67">
        <f t="shared" ref="U96:U149" si="68">AC96/(AB96*1000)</f>
        <v>0.02</v>
      </c>
      <c r="V96" s="26">
        <f t="shared" ref="V96:V149" si="69">AB96/1.60934400061</f>
        <v>0.62137119200181168</v>
      </c>
      <c r="W96" s="79">
        <f t="shared" ref="W96:W149" si="70">X95</f>
        <v>830</v>
      </c>
      <c r="X96" s="79">
        <f>'Elevation Data'!K98</f>
        <v>850</v>
      </c>
      <c r="Y96" s="76">
        <f t="shared" ref="Y96:Y149" si="71">(W96+X96)/2</f>
        <v>840</v>
      </c>
      <c r="Z96" s="76">
        <f t="shared" ref="Z96:Z149" si="72">AA95</f>
        <v>90.1</v>
      </c>
      <c r="AA96" s="76">
        <f>'Elevation Data'!J98</f>
        <v>91.1</v>
      </c>
      <c r="AB96" s="31">
        <f t="shared" ref="AB96:AB149" si="73">AA96-Z96</f>
        <v>1</v>
      </c>
      <c r="AC96" s="79">
        <f t="shared" ref="AC96:AC149" si="74">X96-W96</f>
        <v>20</v>
      </c>
    </row>
    <row r="97" spans="1:29" ht="15" customHeight="1" x14ac:dyDescent="0.25">
      <c r="A97">
        <f t="shared" si="50"/>
        <v>12.756364869888477</v>
      </c>
      <c r="B97" s="31">
        <f t="shared" si="51"/>
        <v>12.777077242955205</v>
      </c>
      <c r="C97" s="93">
        <f t="shared" si="52"/>
        <v>12.76672105642184</v>
      </c>
      <c r="D97" s="34">
        <f t="shared" si="53"/>
        <v>93.692700189355705</v>
      </c>
      <c r="E97" s="34" t="e">
        <f t="shared" si="54"/>
        <v>#NUM!</v>
      </c>
      <c r="F97" s="34">
        <f t="shared" si="55"/>
        <v>305.67558152382441</v>
      </c>
      <c r="G97">
        <f t="shared" si="56"/>
        <v>-1.316603453815214</v>
      </c>
      <c r="H97">
        <f t="shared" si="57"/>
        <v>0</v>
      </c>
      <c r="I97" s="34">
        <f t="shared" si="58"/>
        <v>0.41638147174803408</v>
      </c>
      <c r="J97">
        <f t="shared" si="59"/>
        <v>7.6963474631756873E-2</v>
      </c>
      <c r="K97">
        <f t="shared" si="60"/>
        <v>1.0330667735806291E-4</v>
      </c>
      <c r="L97">
        <f t="shared" si="61"/>
        <v>2.0712373066727057E-2</v>
      </c>
      <c r="M97" s="26" t="e">
        <f t="shared" si="62"/>
        <v>#NUM!</v>
      </c>
      <c r="N97" s="34" t="e">
        <f t="shared" si="63"/>
        <v>#NUM!</v>
      </c>
      <c r="O97" s="34" t="e">
        <f t="shared" si="64"/>
        <v>#NUM!</v>
      </c>
      <c r="P97" s="35" t="e">
        <f t="shared" si="65"/>
        <v>#NUM!</v>
      </c>
      <c r="Q97" s="35" t="e">
        <f t="shared" si="66"/>
        <v>#NUM!</v>
      </c>
      <c r="R97" s="44"/>
      <c r="S97" s="61">
        <v>15</v>
      </c>
      <c r="T97" s="34">
        <f t="shared" si="67"/>
        <v>24.140160009149998</v>
      </c>
      <c r="U97" s="67">
        <f t="shared" si="68"/>
        <v>-0.02</v>
      </c>
      <c r="V97" s="26">
        <f t="shared" si="69"/>
        <v>0.31068559600090584</v>
      </c>
      <c r="W97" s="79">
        <f t="shared" si="70"/>
        <v>850</v>
      </c>
      <c r="X97" s="79">
        <f>'Elevation Data'!K99</f>
        <v>840</v>
      </c>
      <c r="Y97" s="76">
        <f t="shared" si="71"/>
        <v>845</v>
      </c>
      <c r="Z97" s="76">
        <f t="shared" si="72"/>
        <v>91.1</v>
      </c>
      <c r="AA97" s="76">
        <f>'Elevation Data'!J99</f>
        <v>91.6</v>
      </c>
      <c r="AB97" s="31">
        <f t="shared" si="73"/>
        <v>0.5</v>
      </c>
      <c r="AC97" s="79">
        <f t="shared" si="74"/>
        <v>-10</v>
      </c>
    </row>
    <row r="98" spans="1:29" ht="15" customHeight="1" x14ac:dyDescent="0.25">
      <c r="A98">
        <f t="shared" si="50"/>
        <v>12.777077242955205</v>
      </c>
      <c r="B98" s="31">
        <f t="shared" si="51"/>
        <v>12.793647141408586</v>
      </c>
      <c r="C98" s="93">
        <f t="shared" si="52"/>
        <v>12.785362192181896</v>
      </c>
      <c r="D98" s="34">
        <f t="shared" si="53"/>
        <v>93.526357118386969</v>
      </c>
      <c r="E98" s="34" t="e">
        <f t="shared" si="54"/>
        <v>#NUM!</v>
      </c>
      <c r="F98" s="34">
        <f t="shared" si="55"/>
        <v>305.48500738341886</v>
      </c>
      <c r="G98">
        <f t="shared" si="56"/>
        <v>3.6190756251187626</v>
      </c>
      <c r="H98">
        <f t="shared" si="57"/>
        <v>0</v>
      </c>
      <c r="I98" s="34">
        <f t="shared" si="58"/>
        <v>0.41638147174803408</v>
      </c>
      <c r="J98">
        <f t="shared" si="59"/>
        <v>7.8161733454617577E-2</v>
      </c>
      <c r="K98">
        <f t="shared" si="60"/>
        <v>1.0491507846257393E-4</v>
      </c>
      <c r="L98">
        <f t="shared" si="61"/>
        <v>1.656989845338188E-2</v>
      </c>
      <c r="M98" s="26" t="e">
        <f t="shared" si="62"/>
        <v>#NUM!</v>
      </c>
      <c r="N98" s="34" t="e">
        <f t="shared" si="63"/>
        <v>#NUM!</v>
      </c>
      <c r="O98" s="34" t="e">
        <f t="shared" si="64"/>
        <v>#NUM!</v>
      </c>
      <c r="P98" s="35" t="e">
        <f t="shared" si="65"/>
        <v>#NUM!</v>
      </c>
      <c r="Q98" s="35" t="e">
        <f t="shared" si="66"/>
        <v>#NUM!</v>
      </c>
      <c r="R98" s="44"/>
      <c r="S98" s="61">
        <v>15</v>
      </c>
      <c r="T98" s="34">
        <f t="shared" si="67"/>
        <v>24.140160009149998</v>
      </c>
      <c r="U98" s="67">
        <f t="shared" si="68"/>
        <v>5.4999999999999216E-2</v>
      </c>
      <c r="V98" s="26">
        <f t="shared" si="69"/>
        <v>0.2485484768007282</v>
      </c>
      <c r="W98" s="79">
        <f t="shared" si="70"/>
        <v>840</v>
      </c>
      <c r="X98" s="79">
        <f>'Elevation Data'!K100</f>
        <v>862</v>
      </c>
      <c r="Y98" s="76">
        <f t="shared" si="71"/>
        <v>851</v>
      </c>
      <c r="Z98" s="76">
        <f t="shared" si="72"/>
        <v>91.6</v>
      </c>
      <c r="AA98" s="76">
        <f>'Elevation Data'!J100</f>
        <v>92</v>
      </c>
      <c r="AB98" s="31">
        <f t="shared" si="73"/>
        <v>0.40000000000000568</v>
      </c>
      <c r="AC98" s="79">
        <f t="shared" si="74"/>
        <v>22</v>
      </c>
    </row>
    <row r="99" spans="1:29" ht="15" customHeight="1" x14ac:dyDescent="0.25">
      <c r="A99">
        <f t="shared" si="50"/>
        <v>12.793647141408586</v>
      </c>
      <c r="B99" s="31">
        <f t="shared" si="51"/>
        <v>12.797789616021932</v>
      </c>
      <c r="C99" s="93">
        <f t="shared" si="52"/>
        <v>12.795718378715259</v>
      </c>
      <c r="D99" s="34">
        <f t="shared" si="53"/>
        <v>93.43393118102945</v>
      </c>
      <c r="E99" s="34" t="e">
        <f t="shared" si="54"/>
        <v>#NUM!</v>
      </c>
      <c r="F99" s="34">
        <f t="shared" si="55"/>
        <v>305.08822738571968</v>
      </c>
      <c r="G99">
        <f t="shared" si="56"/>
        <v>1.9747406050168546</v>
      </c>
      <c r="H99">
        <f t="shared" si="57"/>
        <v>0</v>
      </c>
      <c r="I99" s="34">
        <f t="shared" si="58"/>
        <v>0.41638147174803408</v>
      </c>
      <c r="J99">
        <f t="shared" si="59"/>
        <v>7.7646300369314275E-2</v>
      </c>
      <c r="K99">
        <f t="shared" si="60"/>
        <v>1.0422322197223392E-4</v>
      </c>
      <c r="L99">
        <f t="shared" si="61"/>
        <v>4.142474613345176E-3</v>
      </c>
      <c r="M99" s="26" t="e">
        <f t="shared" si="62"/>
        <v>#NUM!</v>
      </c>
      <c r="N99" s="34" t="e">
        <f t="shared" si="63"/>
        <v>#NUM!</v>
      </c>
      <c r="O99" s="34" t="e">
        <f t="shared" si="64"/>
        <v>#NUM!</v>
      </c>
      <c r="P99" s="35" t="e">
        <f t="shared" si="65"/>
        <v>#NUM!</v>
      </c>
      <c r="Q99" s="35" t="e">
        <f t="shared" si="66"/>
        <v>#NUM!</v>
      </c>
      <c r="R99" s="44"/>
      <c r="S99" s="94">
        <v>15</v>
      </c>
      <c r="T99" s="95">
        <f t="shared" si="67"/>
        <v>24.140160009149998</v>
      </c>
      <c r="U99" s="96">
        <f t="shared" si="68"/>
        <v>3.0000000000001706E-2</v>
      </c>
      <c r="V99" s="97">
        <f t="shared" si="69"/>
        <v>6.2137119200177636E-2</v>
      </c>
      <c r="W99" s="98">
        <f t="shared" si="70"/>
        <v>862</v>
      </c>
      <c r="X99" s="98">
        <f>'Elevation Data'!K101</f>
        <v>865</v>
      </c>
      <c r="Y99" s="99">
        <f t="shared" si="71"/>
        <v>863.5</v>
      </c>
      <c r="Z99" s="99">
        <f t="shared" si="72"/>
        <v>92</v>
      </c>
      <c r="AA99" s="99">
        <f>'Elevation Data'!J101</f>
        <v>92.1</v>
      </c>
      <c r="AB99" s="100">
        <f t="shared" si="73"/>
        <v>9.9999999999994316E-2</v>
      </c>
      <c r="AC99" s="98">
        <f t="shared" si="74"/>
        <v>3</v>
      </c>
    </row>
    <row r="100" spans="1:29" ht="15" customHeight="1" x14ac:dyDescent="0.25">
      <c r="A100">
        <f t="shared" si="50"/>
        <v>12.797789616021932</v>
      </c>
      <c r="B100" s="31">
        <f t="shared" si="51"/>
        <v>12.818501989088659</v>
      </c>
      <c r="C100" s="93">
        <f t="shared" si="52"/>
        <v>12.808145802555295</v>
      </c>
      <c r="D100" s="34">
        <f t="shared" si="53"/>
        <v>93.323008115069769</v>
      </c>
      <c r="E100" s="34" t="e">
        <f t="shared" si="54"/>
        <v>#NUM!</v>
      </c>
      <c r="F100" s="34">
        <f t="shared" si="55"/>
        <v>305.02477386374125</v>
      </c>
      <c r="G100">
        <f t="shared" si="56"/>
        <v>0.13166903536810953</v>
      </c>
      <c r="H100">
        <f t="shared" si="57"/>
        <v>0</v>
      </c>
      <c r="I100" s="34">
        <f t="shared" si="58"/>
        <v>0.41638147174803408</v>
      </c>
      <c r="J100">
        <f t="shared" si="59"/>
        <v>7.7164854639105399E-2</v>
      </c>
      <c r="K100">
        <f t="shared" si="60"/>
        <v>1.0357698609275892E-4</v>
      </c>
      <c r="L100">
        <f t="shared" si="61"/>
        <v>2.0712373066727057E-2</v>
      </c>
      <c r="M100" s="26" t="e">
        <f t="shared" si="62"/>
        <v>#NUM!</v>
      </c>
      <c r="N100" s="34" t="e">
        <f t="shared" si="63"/>
        <v>#NUM!</v>
      </c>
      <c r="O100" s="34" t="e">
        <f t="shared" si="64"/>
        <v>#NUM!</v>
      </c>
      <c r="P100" s="35" t="e">
        <f t="shared" si="65"/>
        <v>#NUM!</v>
      </c>
      <c r="Q100" s="35" t="e">
        <f t="shared" si="66"/>
        <v>#NUM!</v>
      </c>
      <c r="R100" s="44"/>
      <c r="S100" s="61">
        <v>15</v>
      </c>
      <c r="T100" s="34">
        <f t="shared" si="67"/>
        <v>24.140160009149998</v>
      </c>
      <c r="U100" s="67">
        <f t="shared" si="68"/>
        <v>2E-3</v>
      </c>
      <c r="V100" s="26">
        <f t="shared" si="69"/>
        <v>0.31068559600090584</v>
      </c>
      <c r="W100" s="79">
        <f t="shared" si="70"/>
        <v>865</v>
      </c>
      <c r="X100" s="79">
        <f>'Elevation Data'!K102</f>
        <v>866</v>
      </c>
      <c r="Y100" s="76">
        <f t="shared" si="71"/>
        <v>865.5</v>
      </c>
      <c r="Z100" s="76">
        <f t="shared" si="72"/>
        <v>92.1</v>
      </c>
      <c r="AA100" s="76">
        <f>'Elevation Data'!J102</f>
        <v>92.6</v>
      </c>
      <c r="AB100" s="31">
        <f t="shared" si="73"/>
        <v>0.5</v>
      </c>
      <c r="AC100" s="79">
        <f t="shared" si="74"/>
        <v>1</v>
      </c>
    </row>
    <row r="101" spans="1:29" ht="15" customHeight="1" x14ac:dyDescent="0.25">
      <c r="A101">
        <f t="shared" si="50"/>
        <v>12.818501989088659</v>
      </c>
      <c r="B101" s="31">
        <f t="shared" si="51"/>
        <v>12.826786938315351</v>
      </c>
      <c r="C101" s="93">
        <f t="shared" si="52"/>
        <v>12.822644463702005</v>
      </c>
      <c r="D101" s="34">
        <f t="shared" si="53"/>
        <v>93.19358193995555</v>
      </c>
      <c r="E101" s="34" t="e">
        <f t="shared" si="54"/>
        <v>#NUM!</v>
      </c>
      <c r="F101" s="34">
        <f t="shared" si="55"/>
        <v>305.02477386374125</v>
      </c>
      <c r="G101">
        <f t="shared" si="56"/>
        <v>-0.32917143631711215</v>
      </c>
      <c r="H101">
        <f t="shared" si="57"/>
        <v>0</v>
      </c>
      <c r="I101" s="34">
        <f t="shared" si="58"/>
        <v>0.41638147174803408</v>
      </c>
      <c r="J101">
        <f t="shared" si="59"/>
        <v>7.7048480782619236E-2</v>
      </c>
      <c r="K101">
        <f t="shared" si="60"/>
        <v>1.0342077957398555E-4</v>
      </c>
      <c r="L101">
        <f t="shared" si="61"/>
        <v>8.2849492266909401E-3</v>
      </c>
      <c r="M101" s="26" t="e">
        <f t="shared" si="62"/>
        <v>#NUM!</v>
      </c>
      <c r="N101" s="34" t="e">
        <f t="shared" si="63"/>
        <v>#NUM!</v>
      </c>
      <c r="O101" s="34" t="e">
        <f t="shared" si="64"/>
        <v>#NUM!</v>
      </c>
      <c r="P101" s="35" t="e">
        <f t="shared" si="65"/>
        <v>#NUM!</v>
      </c>
      <c r="Q101" s="35" t="e">
        <f t="shared" si="66"/>
        <v>#NUM!</v>
      </c>
      <c r="R101" s="44"/>
      <c r="S101" s="61">
        <v>15</v>
      </c>
      <c r="T101" s="34">
        <f t="shared" si="67"/>
        <v>24.140160009149998</v>
      </c>
      <c r="U101" s="67">
        <f t="shared" si="68"/>
        <v>-4.999999999999929E-3</v>
      </c>
      <c r="V101" s="26">
        <f t="shared" si="69"/>
        <v>0.1242742384003641</v>
      </c>
      <c r="W101" s="79">
        <f t="shared" si="70"/>
        <v>866</v>
      </c>
      <c r="X101" s="79">
        <f>'Elevation Data'!K103</f>
        <v>865</v>
      </c>
      <c r="Y101" s="76">
        <f t="shared" si="71"/>
        <v>865.5</v>
      </c>
      <c r="Z101" s="76">
        <f t="shared" si="72"/>
        <v>92.6</v>
      </c>
      <c r="AA101" s="76">
        <f>'Elevation Data'!J103</f>
        <v>92.8</v>
      </c>
      <c r="AB101" s="31">
        <f t="shared" si="73"/>
        <v>0.20000000000000284</v>
      </c>
      <c r="AC101" s="79">
        <f t="shared" si="74"/>
        <v>-1</v>
      </c>
    </row>
    <row r="102" spans="1:29" ht="15" customHeight="1" x14ac:dyDescent="0.25">
      <c r="A102">
        <f t="shared" si="50"/>
        <v>12.826786938315351</v>
      </c>
      <c r="B102" s="31">
        <f t="shared" si="51"/>
        <v>12.859926735222114</v>
      </c>
      <c r="C102" s="93">
        <f t="shared" si="52"/>
        <v>12.843356836768733</v>
      </c>
      <c r="D102" s="34">
        <f t="shared" si="53"/>
        <v>93.008658913917088</v>
      </c>
      <c r="E102" s="34" t="e">
        <f t="shared" si="54"/>
        <v>#NUM!</v>
      </c>
      <c r="F102" s="34">
        <f t="shared" si="55"/>
        <v>305.19929180927619</v>
      </c>
      <c r="G102">
        <f t="shared" si="56"/>
        <v>-0.82291058931800387</v>
      </c>
      <c r="H102">
        <f t="shared" si="57"/>
        <v>0</v>
      </c>
      <c r="I102" s="34">
        <f t="shared" si="58"/>
        <v>0.41638147174803408</v>
      </c>
      <c r="J102">
        <f t="shared" si="59"/>
        <v>7.6967869366592487E-2</v>
      </c>
      <c r="K102">
        <f t="shared" si="60"/>
        <v>1.0331257633099663E-4</v>
      </c>
      <c r="L102">
        <f t="shared" si="61"/>
        <v>3.3139796906763171E-2</v>
      </c>
      <c r="M102" s="26" t="e">
        <f t="shared" si="62"/>
        <v>#NUM!</v>
      </c>
      <c r="N102" s="34" t="e">
        <f t="shared" si="63"/>
        <v>#NUM!</v>
      </c>
      <c r="O102" s="34" t="e">
        <f t="shared" si="64"/>
        <v>#NUM!</v>
      </c>
      <c r="P102" s="35" t="e">
        <f t="shared" si="65"/>
        <v>#NUM!</v>
      </c>
      <c r="Q102" s="35" t="e">
        <f t="shared" si="66"/>
        <v>#NUM!</v>
      </c>
      <c r="R102" s="44"/>
      <c r="S102" s="61">
        <v>15</v>
      </c>
      <c r="T102" s="34">
        <f t="shared" si="67"/>
        <v>24.140160009149998</v>
      </c>
      <c r="U102" s="67">
        <f t="shared" si="68"/>
        <v>-1.2500000000000044E-2</v>
      </c>
      <c r="V102" s="26">
        <f t="shared" si="69"/>
        <v>0.49709695360144757</v>
      </c>
      <c r="W102" s="79">
        <f t="shared" si="70"/>
        <v>865</v>
      </c>
      <c r="X102" s="79">
        <f>'Elevation Data'!K104</f>
        <v>855</v>
      </c>
      <c r="Y102" s="76">
        <f t="shared" si="71"/>
        <v>860</v>
      </c>
      <c r="Z102" s="76">
        <f t="shared" si="72"/>
        <v>92.8</v>
      </c>
      <c r="AA102" s="76">
        <f>'Elevation Data'!J104</f>
        <v>93.6</v>
      </c>
      <c r="AB102" s="31">
        <f t="shared" si="73"/>
        <v>0.79999999999999716</v>
      </c>
      <c r="AC102" s="79">
        <f t="shared" si="74"/>
        <v>-10</v>
      </c>
    </row>
    <row r="103" spans="1:29" ht="15" customHeight="1" x14ac:dyDescent="0.25">
      <c r="A103">
        <f t="shared" si="50"/>
        <v>12.859926735222114</v>
      </c>
      <c r="B103" s="31">
        <f t="shared" si="51"/>
        <v>12.901351481355569</v>
      </c>
      <c r="C103" s="93">
        <f t="shared" si="52"/>
        <v>12.880639108288841</v>
      </c>
      <c r="D103" s="34">
        <f t="shared" si="53"/>
        <v>92.675718741661939</v>
      </c>
      <c r="E103" s="34" t="e">
        <f t="shared" si="54"/>
        <v>#NUM!</v>
      </c>
      <c r="F103" s="34">
        <f t="shared" si="55"/>
        <v>305.40562441727394</v>
      </c>
      <c r="G103">
        <f t="shared" si="56"/>
        <v>-0.19750338846586735</v>
      </c>
      <c r="H103">
        <f t="shared" si="57"/>
        <v>0</v>
      </c>
      <c r="I103" s="34">
        <f t="shared" si="58"/>
        <v>0.41638147174803408</v>
      </c>
      <c r="J103">
        <f t="shared" si="59"/>
        <v>7.7177904671857603E-2</v>
      </c>
      <c r="K103">
        <f t="shared" si="60"/>
        <v>1.035945029152451E-4</v>
      </c>
      <c r="L103">
        <f t="shared" si="61"/>
        <v>4.1424746133454114E-2</v>
      </c>
      <c r="M103" s="26" t="e">
        <f t="shared" si="62"/>
        <v>#NUM!</v>
      </c>
      <c r="N103" s="34" t="e">
        <f t="shared" si="63"/>
        <v>#NUM!</v>
      </c>
      <c r="O103" s="34" t="e">
        <f t="shared" si="64"/>
        <v>#NUM!</v>
      </c>
      <c r="P103" s="35" t="e">
        <f t="shared" si="65"/>
        <v>#NUM!</v>
      </c>
      <c r="Q103" s="35" t="e">
        <f t="shared" si="66"/>
        <v>#NUM!</v>
      </c>
      <c r="R103" s="44"/>
      <c r="S103" s="61">
        <v>15</v>
      </c>
      <c r="T103" s="34">
        <f t="shared" si="67"/>
        <v>24.140160009149998</v>
      </c>
      <c r="U103" s="67">
        <f t="shared" si="68"/>
        <v>-3.0000000000000001E-3</v>
      </c>
      <c r="V103" s="26">
        <f t="shared" si="69"/>
        <v>0.62137119200181168</v>
      </c>
      <c r="W103" s="79">
        <f t="shared" si="70"/>
        <v>855</v>
      </c>
      <c r="X103" s="79">
        <f>'Elevation Data'!K105</f>
        <v>852</v>
      </c>
      <c r="Y103" s="76">
        <f t="shared" si="71"/>
        <v>853.5</v>
      </c>
      <c r="Z103" s="76">
        <f t="shared" si="72"/>
        <v>93.6</v>
      </c>
      <c r="AA103" s="76">
        <f>'Elevation Data'!J105</f>
        <v>94.6</v>
      </c>
      <c r="AB103" s="31">
        <f t="shared" si="73"/>
        <v>1</v>
      </c>
      <c r="AC103" s="79">
        <f t="shared" si="74"/>
        <v>-3</v>
      </c>
    </row>
    <row r="104" spans="1:29" ht="15" customHeight="1" x14ac:dyDescent="0.25">
      <c r="A104">
        <f t="shared" si="50"/>
        <v>12.901351481355569</v>
      </c>
      <c r="B104" s="31">
        <f t="shared" si="51"/>
        <v>12.91792137980895</v>
      </c>
      <c r="C104" s="93">
        <f t="shared" si="52"/>
        <v>12.90963643058226</v>
      </c>
      <c r="D104" s="34">
        <f t="shared" si="53"/>
        <v>92.416701419682596</v>
      </c>
      <c r="E104" s="34" t="e">
        <f t="shared" si="54"/>
        <v>#NUM!</v>
      </c>
      <c r="F104" s="34">
        <f t="shared" si="55"/>
        <v>305.61204817896839</v>
      </c>
      <c r="G104">
        <f t="shared" si="56"/>
        <v>-1.6456926005306047</v>
      </c>
      <c r="H104">
        <f t="shared" si="57"/>
        <v>0</v>
      </c>
      <c r="I104" s="34">
        <f t="shared" si="58"/>
        <v>0.41638147174803408</v>
      </c>
      <c r="J104">
        <f t="shared" si="59"/>
        <v>7.6864327537925714E-2</v>
      </c>
      <c r="K104">
        <f t="shared" si="60"/>
        <v>1.0317359401063854E-4</v>
      </c>
      <c r="L104">
        <f t="shared" si="61"/>
        <v>1.656989845338188E-2</v>
      </c>
      <c r="M104" s="26" t="e">
        <f t="shared" si="62"/>
        <v>#NUM!</v>
      </c>
      <c r="N104" s="34" t="e">
        <f t="shared" si="63"/>
        <v>#NUM!</v>
      </c>
      <c r="O104" s="34" t="e">
        <f t="shared" si="64"/>
        <v>#NUM!</v>
      </c>
      <c r="P104" s="35" t="e">
        <f t="shared" si="65"/>
        <v>#NUM!</v>
      </c>
      <c r="Q104" s="35" t="e">
        <f t="shared" si="66"/>
        <v>#NUM!</v>
      </c>
      <c r="R104" s="44"/>
      <c r="S104" s="61">
        <v>15</v>
      </c>
      <c r="T104" s="34">
        <f t="shared" si="67"/>
        <v>24.140160009149998</v>
      </c>
      <c r="U104" s="67">
        <f t="shared" si="68"/>
        <v>-2.4999999999999644E-2</v>
      </c>
      <c r="V104" s="26">
        <f t="shared" si="69"/>
        <v>0.2485484768007282</v>
      </c>
      <c r="W104" s="79">
        <f t="shared" si="70"/>
        <v>852</v>
      </c>
      <c r="X104" s="79">
        <f>'Elevation Data'!K106</f>
        <v>842</v>
      </c>
      <c r="Y104" s="76">
        <f t="shared" si="71"/>
        <v>847</v>
      </c>
      <c r="Z104" s="76">
        <f t="shared" si="72"/>
        <v>94.6</v>
      </c>
      <c r="AA104" s="76">
        <f>'Elevation Data'!J106</f>
        <v>95</v>
      </c>
      <c r="AB104" s="31">
        <f t="shared" si="73"/>
        <v>0.40000000000000568</v>
      </c>
      <c r="AC104" s="79">
        <f t="shared" si="74"/>
        <v>-10</v>
      </c>
    </row>
    <row r="105" spans="1:29" ht="15" customHeight="1" x14ac:dyDescent="0.25">
      <c r="A105">
        <f t="shared" si="50"/>
        <v>12.91792137980895</v>
      </c>
      <c r="B105" s="31">
        <f t="shared" si="51"/>
        <v>12.92620632903564</v>
      </c>
      <c r="C105" s="93">
        <f t="shared" si="52"/>
        <v>12.922063854422296</v>
      </c>
      <c r="D105" s="34">
        <f t="shared" si="53"/>
        <v>92.305678376323826</v>
      </c>
      <c r="E105" s="34" t="e">
        <f t="shared" si="54"/>
        <v>#NUM!</v>
      </c>
      <c r="F105" s="34">
        <f t="shared" si="55"/>
        <v>305.80267411018735</v>
      </c>
      <c r="G105">
        <f t="shared" si="56"/>
        <v>-0.65833464336550751</v>
      </c>
      <c r="H105">
        <f t="shared" si="57"/>
        <v>0</v>
      </c>
      <c r="I105" s="34">
        <f t="shared" si="58"/>
        <v>0.41638147174803408</v>
      </c>
      <c r="J105">
        <f t="shared" si="59"/>
        <v>7.7161798216810573E-2</v>
      </c>
      <c r="K105">
        <f t="shared" si="60"/>
        <v>1.0357288351249742E-4</v>
      </c>
      <c r="L105">
        <f t="shared" si="61"/>
        <v>8.284949226690352E-3</v>
      </c>
      <c r="M105" s="26" t="e">
        <f t="shared" si="62"/>
        <v>#NUM!</v>
      </c>
      <c r="N105" s="34" t="e">
        <f t="shared" si="63"/>
        <v>#NUM!</v>
      </c>
      <c r="O105" s="34" t="e">
        <f t="shared" si="64"/>
        <v>#NUM!</v>
      </c>
      <c r="P105" s="35" t="e">
        <f t="shared" si="65"/>
        <v>#NUM!</v>
      </c>
      <c r="Q105" s="35" t="e">
        <f t="shared" si="66"/>
        <v>#NUM!</v>
      </c>
      <c r="R105" s="44"/>
      <c r="S105" s="61">
        <v>15</v>
      </c>
      <c r="T105" s="34">
        <f t="shared" si="67"/>
        <v>24.140160009149998</v>
      </c>
      <c r="U105" s="67">
        <f t="shared" si="68"/>
        <v>-1.0000000000000569E-2</v>
      </c>
      <c r="V105" s="26">
        <f t="shared" si="69"/>
        <v>0.12427423840035527</v>
      </c>
      <c r="W105" s="79">
        <f t="shared" si="70"/>
        <v>842</v>
      </c>
      <c r="X105" s="79">
        <f>'Elevation Data'!K107</f>
        <v>840</v>
      </c>
      <c r="Y105" s="76">
        <f t="shared" si="71"/>
        <v>841</v>
      </c>
      <c r="Z105" s="76">
        <f t="shared" si="72"/>
        <v>95</v>
      </c>
      <c r="AA105" s="76">
        <f>'Elevation Data'!J107</f>
        <v>95.199999999999989</v>
      </c>
      <c r="AB105" s="31">
        <f t="shared" si="73"/>
        <v>0.19999999999998863</v>
      </c>
      <c r="AC105" s="79">
        <f t="shared" si="74"/>
        <v>-2</v>
      </c>
    </row>
    <row r="106" spans="1:29" ht="15" customHeight="1" x14ac:dyDescent="0.25">
      <c r="A106">
        <f t="shared" si="50"/>
        <v>12.92620632903564</v>
      </c>
      <c r="B106" s="31">
        <f t="shared" si="51"/>
        <v>13.000770872075858</v>
      </c>
      <c r="C106" s="93">
        <f t="shared" si="52"/>
        <v>12.963488600555749</v>
      </c>
      <c r="D106" s="34">
        <f t="shared" si="53"/>
        <v>91.935540651728388</v>
      </c>
      <c r="E106" s="34" t="e">
        <f t="shared" si="54"/>
        <v>#NUM!</v>
      </c>
      <c r="F106" s="34">
        <f t="shared" si="55"/>
        <v>305.64381377242114</v>
      </c>
      <c r="G106">
        <f t="shared" si="56"/>
        <v>0.43889382607611949</v>
      </c>
      <c r="H106">
        <f t="shared" si="57"/>
        <v>0</v>
      </c>
      <c r="I106" s="34">
        <f t="shared" si="58"/>
        <v>0.41638147174803408</v>
      </c>
      <c r="J106">
        <f t="shared" si="59"/>
        <v>7.7398759866223563E-2</v>
      </c>
      <c r="K106">
        <f t="shared" si="60"/>
        <v>1.0389095284056854E-4</v>
      </c>
      <c r="L106">
        <f t="shared" si="61"/>
        <v>7.4564543040217882E-2</v>
      </c>
      <c r="M106" s="26" t="e">
        <f t="shared" si="62"/>
        <v>#NUM!</v>
      </c>
      <c r="N106" s="34" t="e">
        <f t="shared" si="63"/>
        <v>#NUM!</v>
      </c>
      <c r="O106" s="34" t="e">
        <f t="shared" si="64"/>
        <v>#NUM!</v>
      </c>
      <c r="P106" s="35" t="e">
        <f t="shared" si="65"/>
        <v>#NUM!</v>
      </c>
      <c r="Q106" s="35" t="e">
        <f t="shared" si="66"/>
        <v>#NUM!</v>
      </c>
      <c r="R106" s="44"/>
      <c r="S106" s="61">
        <v>15</v>
      </c>
      <c r="T106" s="34">
        <f t="shared" si="67"/>
        <v>24.140160009149998</v>
      </c>
      <c r="U106" s="67">
        <f t="shared" si="68"/>
        <v>6.6666666666666246E-3</v>
      </c>
      <c r="V106" s="26">
        <f t="shared" si="69"/>
        <v>1.1184681456032681</v>
      </c>
      <c r="W106" s="79">
        <f t="shared" si="70"/>
        <v>840</v>
      </c>
      <c r="X106" s="79">
        <f>'Elevation Data'!K108</f>
        <v>852</v>
      </c>
      <c r="Y106" s="76">
        <f t="shared" si="71"/>
        <v>846</v>
      </c>
      <c r="Z106" s="76">
        <f t="shared" si="72"/>
        <v>95.199999999999989</v>
      </c>
      <c r="AA106" s="76">
        <f>'Elevation Data'!J108</f>
        <v>97</v>
      </c>
      <c r="AB106" s="31">
        <f t="shared" si="73"/>
        <v>1.8000000000000114</v>
      </c>
      <c r="AC106" s="79">
        <f t="shared" si="74"/>
        <v>12</v>
      </c>
    </row>
    <row r="107" spans="1:29" ht="15" customHeight="1" x14ac:dyDescent="0.25">
      <c r="A107">
        <f t="shared" si="50"/>
        <v>13.000770872075858</v>
      </c>
      <c r="B107" s="31">
        <f t="shared" si="51"/>
        <v>13.009055821302548</v>
      </c>
      <c r="C107" s="93">
        <f t="shared" si="52"/>
        <v>13.004913346689204</v>
      </c>
      <c r="D107" s="34">
        <f t="shared" si="53"/>
        <v>91.565321197260118</v>
      </c>
      <c r="E107" s="34" t="e">
        <f t="shared" si="54"/>
        <v>#NUM!</v>
      </c>
      <c r="F107" s="34">
        <f t="shared" si="55"/>
        <v>305.24689893683598</v>
      </c>
      <c r="G107">
        <f t="shared" si="56"/>
        <v>4.2762338360450425</v>
      </c>
      <c r="H107">
        <f t="shared" si="57"/>
        <v>0</v>
      </c>
      <c r="I107" s="34">
        <f t="shared" si="58"/>
        <v>0.41638147174803408</v>
      </c>
      <c r="J107">
        <f t="shared" si="59"/>
        <v>7.8267554102179046E-2</v>
      </c>
      <c r="K107">
        <f t="shared" si="60"/>
        <v>1.0505711960024034E-4</v>
      </c>
      <c r="L107">
        <f t="shared" si="61"/>
        <v>8.284949226690352E-3</v>
      </c>
      <c r="M107" s="26" t="e">
        <f t="shared" si="62"/>
        <v>#NUM!</v>
      </c>
      <c r="N107" s="34" t="e">
        <f t="shared" si="63"/>
        <v>#NUM!</v>
      </c>
      <c r="O107" s="34" t="e">
        <f t="shared" si="64"/>
        <v>#NUM!</v>
      </c>
      <c r="P107" s="35" t="e">
        <f t="shared" si="65"/>
        <v>#NUM!</v>
      </c>
      <c r="Q107" s="35" t="e">
        <f t="shared" si="66"/>
        <v>#NUM!</v>
      </c>
      <c r="R107" s="44"/>
      <c r="S107" s="61">
        <v>15</v>
      </c>
      <c r="T107" s="34">
        <f t="shared" si="67"/>
        <v>24.140160009149998</v>
      </c>
      <c r="U107" s="67">
        <f t="shared" si="68"/>
        <v>6.5000000000003694E-2</v>
      </c>
      <c r="V107" s="26">
        <f t="shared" si="69"/>
        <v>0.12427423840035527</v>
      </c>
      <c r="W107" s="79">
        <f t="shared" si="70"/>
        <v>852</v>
      </c>
      <c r="X107" s="79">
        <f>'Elevation Data'!K109</f>
        <v>865</v>
      </c>
      <c r="Y107" s="76">
        <f t="shared" si="71"/>
        <v>858.5</v>
      </c>
      <c r="Z107" s="76">
        <f t="shared" si="72"/>
        <v>97</v>
      </c>
      <c r="AA107" s="76">
        <f>'Elevation Data'!J109</f>
        <v>97.199999999999989</v>
      </c>
      <c r="AB107" s="31">
        <f t="shared" si="73"/>
        <v>0.19999999999998863</v>
      </c>
      <c r="AC107" s="79">
        <f t="shared" si="74"/>
        <v>13</v>
      </c>
    </row>
    <row r="108" spans="1:29" ht="15" customHeight="1" x14ac:dyDescent="0.25">
      <c r="A108">
        <f t="shared" si="50"/>
        <v>13.009055821302548</v>
      </c>
      <c r="B108" s="31">
        <f t="shared" si="51"/>
        <v>13.033910668982621</v>
      </c>
      <c r="C108" s="93">
        <f t="shared" si="52"/>
        <v>13.021483245142583</v>
      </c>
      <c r="D108" s="34">
        <f t="shared" si="53"/>
        <v>91.417214032762743</v>
      </c>
      <c r="E108" s="34" t="e">
        <f t="shared" si="54"/>
        <v>#NUM!</v>
      </c>
      <c r="F108" s="34">
        <f t="shared" si="55"/>
        <v>305.04063643543992</v>
      </c>
      <c r="G108">
        <f t="shared" si="56"/>
        <v>0</v>
      </c>
      <c r="H108">
        <f t="shared" si="57"/>
        <v>0</v>
      </c>
      <c r="I108" s="34">
        <f t="shared" si="58"/>
        <v>0.41638147174803408</v>
      </c>
      <c r="J108">
        <f t="shared" si="59"/>
        <v>7.7135610582623221E-2</v>
      </c>
      <c r="K108">
        <f t="shared" si="60"/>
        <v>1.0353773232566876E-4</v>
      </c>
      <c r="L108">
        <f t="shared" si="61"/>
        <v>2.485484768007282E-2</v>
      </c>
      <c r="M108" s="26" t="e">
        <f t="shared" si="62"/>
        <v>#NUM!</v>
      </c>
      <c r="N108" s="34" t="e">
        <f t="shared" si="63"/>
        <v>#NUM!</v>
      </c>
      <c r="O108" s="34" t="e">
        <f t="shared" si="64"/>
        <v>#NUM!</v>
      </c>
      <c r="P108" s="35" t="e">
        <f t="shared" si="65"/>
        <v>#NUM!</v>
      </c>
      <c r="Q108" s="35" t="e">
        <f t="shared" si="66"/>
        <v>#NUM!</v>
      </c>
      <c r="R108" s="44"/>
      <c r="S108" s="61">
        <v>15</v>
      </c>
      <c r="T108" s="34">
        <f t="shared" si="67"/>
        <v>24.140160009149998</v>
      </c>
      <c r="U108" s="67">
        <f t="shared" si="68"/>
        <v>0</v>
      </c>
      <c r="V108" s="26">
        <f t="shared" si="69"/>
        <v>0.37282271520109228</v>
      </c>
      <c r="W108" s="79">
        <f t="shared" si="70"/>
        <v>865</v>
      </c>
      <c r="X108" s="79">
        <f>'Elevation Data'!K110</f>
        <v>865</v>
      </c>
      <c r="Y108" s="76">
        <f t="shared" si="71"/>
        <v>865</v>
      </c>
      <c r="Z108" s="76">
        <f t="shared" si="72"/>
        <v>97.199999999999989</v>
      </c>
      <c r="AA108" s="76">
        <f>'Elevation Data'!J110</f>
        <v>97.8</v>
      </c>
      <c r="AB108" s="31">
        <f t="shared" si="73"/>
        <v>0.60000000000000853</v>
      </c>
      <c r="AC108" s="79">
        <f t="shared" si="74"/>
        <v>0</v>
      </c>
    </row>
    <row r="109" spans="1:29" ht="15" customHeight="1" x14ac:dyDescent="0.25">
      <c r="A109">
        <f t="shared" si="50"/>
        <v>13.033910668982621</v>
      </c>
      <c r="B109" s="31">
        <f t="shared" si="51"/>
        <v>13.046338092822657</v>
      </c>
      <c r="C109" s="93">
        <f t="shared" si="52"/>
        <v>13.04012438090264</v>
      </c>
      <c r="D109" s="34">
        <f t="shared" si="53"/>
        <v>91.250582077518345</v>
      </c>
      <c r="E109" s="34" t="e">
        <f t="shared" si="54"/>
        <v>#NUM!</v>
      </c>
      <c r="F109" s="34">
        <f t="shared" si="55"/>
        <v>305.05649954633071</v>
      </c>
      <c r="G109">
        <f t="shared" si="56"/>
        <v>-0.21944813219322429</v>
      </c>
      <c r="H109">
        <f t="shared" si="57"/>
        <v>0</v>
      </c>
      <c r="I109" s="34">
        <f t="shared" si="58"/>
        <v>0.41638147174803408</v>
      </c>
      <c r="J109">
        <f t="shared" si="59"/>
        <v>7.708420022370846E-2</v>
      </c>
      <c r="K109">
        <f t="shared" si="60"/>
        <v>1.0346872513249458E-4</v>
      </c>
      <c r="L109">
        <f t="shared" si="61"/>
        <v>1.2427423840036115E-2</v>
      </c>
      <c r="M109" s="26" t="e">
        <f t="shared" si="62"/>
        <v>#NUM!</v>
      </c>
      <c r="N109" s="34" t="e">
        <f t="shared" si="63"/>
        <v>#NUM!</v>
      </c>
      <c r="O109" s="34" t="e">
        <f t="shared" si="64"/>
        <v>#NUM!</v>
      </c>
      <c r="P109" s="35" t="e">
        <f t="shared" si="65"/>
        <v>#NUM!</v>
      </c>
      <c r="Q109" s="35" t="e">
        <f t="shared" si="66"/>
        <v>#NUM!</v>
      </c>
      <c r="R109" s="44"/>
      <c r="S109" s="61">
        <v>15</v>
      </c>
      <c r="T109" s="34">
        <f t="shared" si="67"/>
        <v>24.140160009149998</v>
      </c>
      <c r="U109" s="67">
        <f t="shared" si="68"/>
        <v>-3.3333333333333648E-3</v>
      </c>
      <c r="V109" s="26">
        <f t="shared" si="69"/>
        <v>0.18641135760054173</v>
      </c>
      <c r="W109" s="79">
        <f t="shared" si="70"/>
        <v>865</v>
      </c>
      <c r="X109" s="79">
        <f>'Elevation Data'!K111</f>
        <v>864</v>
      </c>
      <c r="Y109" s="76">
        <f t="shared" si="71"/>
        <v>864.5</v>
      </c>
      <c r="Z109" s="76">
        <f t="shared" si="72"/>
        <v>97.8</v>
      </c>
      <c r="AA109" s="76">
        <f>'Elevation Data'!J111</f>
        <v>98.1</v>
      </c>
      <c r="AB109" s="31">
        <f t="shared" si="73"/>
        <v>0.29999999999999716</v>
      </c>
      <c r="AC109" s="79">
        <f t="shared" si="74"/>
        <v>-1</v>
      </c>
    </row>
    <row r="110" spans="1:29" ht="15" customHeight="1" x14ac:dyDescent="0.25">
      <c r="A110">
        <f t="shared" si="50"/>
        <v>13.046338092822657</v>
      </c>
      <c r="B110" s="31">
        <f t="shared" si="51"/>
        <v>13.067050465889384</v>
      </c>
      <c r="C110" s="93">
        <f t="shared" si="52"/>
        <v>13.056694279356019</v>
      </c>
      <c r="D110" s="34">
        <f t="shared" si="53"/>
        <v>91.102455762464416</v>
      </c>
      <c r="E110" s="34" t="e">
        <f t="shared" si="54"/>
        <v>#NUM!</v>
      </c>
      <c r="F110" s="34">
        <f t="shared" si="55"/>
        <v>305.05649954633071</v>
      </c>
      <c r="G110">
        <f t="shared" si="56"/>
        <v>0.13166903536810953</v>
      </c>
      <c r="H110">
        <f t="shared" si="57"/>
        <v>0</v>
      </c>
      <c r="I110" s="34">
        <f t="shared" si="58"/>
        <v>0.41638147174803408</v>
      </c>
      <c r="J110">
        <f t="shared" si="59"/>
        <v>7.7172866175112848E-2</v>
      </c>
      <c r="K110">
        <f t="shared" si="60"/>
        <v>1.0358773983236624E-4</v>
      </c>
      <c r="L110">
        <f t="shared" si="61"/>
        <v>2.0712373066727057E-2</v>
      </c>
      <c r="M110" s="26" t="e">
        <f t="shared" si="62"/>
        <v>#NUM!</v>
      </c>
      <c r="N110" s="34" t="e">
        <f t="shared" si="63"/>
        <v>#NUM!</v>
      </c>
      <c r="O110" s="34" t="e">
        <f t="shared" si="64"/>
        <v>#NUM!</v>
      </c>
      <c r="P110" s="35" t="e">
        <f t="shared" si="65"/>
        <v>#NUM!</v>
      </c>
      <c r="Q110" s="35" t="e">
        <f t="shared" si="66"/>
        <v>#NUM!</v>
      </c>
      <c r="R110" s="44"/>
      <c r="S110" s="61">
        <v>15</v>
      </c>
      <c r="T110" s="34">
        <f t="shared" si="67"/>
        <v>24.140160009149998</v>
      </c>
      <c r="U110" s="67">
        <f t="shared" si="68"/>
        <v>2E-3</v>
      </c>
      <c r="V110" s="26">
        <f t="shared" si="69"/>
        <v>0.31068559600090584</v>
      </c>
      <c r="W110" s="79">
        <f t="shared" si="70"/>
        <v>864</v>
      </c>
      <c r="X110" s="79">
        <f>'Elevation Data'!K112</f>
        <v>865</v>
      </c>
      <c r="Y110" s="76">
        <f t="shared" si="71"/>
        <v>864.5</v>
      </c>
      <c r="Z110" s="76">
        <f t="shared" si="72"/>
        <v>98.1</v>
      </c>
      <c r="AA110" s="76">
        <f>'Elevation Data'!J112</f>
        <v>98.6</v>
      </c>
      <c r="AB110" s="31">
        <f t="shared" si="73"/>
        <v>0.5</v>
      </c>
      <c r="AC110" s="79">
        <f t="shared" si="74"/>
        <v>1</v>
      </c>
    </row>
    <row r="111" spans="1:29" ht="15" customHeight="1" x14ac:dyDescent="0.25">
      <c r="A111">
        <f t="shared" si="50"/>
        <v>13.067050465889384</v>
      </c>
      <c r="B111" s="31">
        <f t="shared" si="51"/>
        <v>13.087762838956111</v>
      </c>
      <c r="C111" s="93">
        <f t="shared" si="52"/>
        <v>13.077406652422747</v>
      </c>
      <c r="D111" s="34">
        <f t="shared" si="53"/>
        <v>90.917287511665378</v>
      </c>
      <c r="E111" s="34" t="e">
        <f t="shared" si="54"/>
        <v>#NUM!</v>
      </c>
      <c r="F111" s="34">
        <f t="shared" si="55"/>
        <v>304.80275447077713</v>
      </c>
      <c r="G111">
        <f t="shared" si="56"/>
        <v>1.9747406050167422</v>
      </c>
      <c r="H111">
        <f t="shared" si="57"/>
        <v>0</v>
      </c>
      <c r="I111" s="34">
        <f t="shared" si="58"/>
        <v>0.41638147174803408</v>
      </c>
      <c r="J111">
        <f t="shared" si="59"/>
        <v>7.7574211249379271E-2</v>
      </c>
      <c r="K111">
        <f t="shared" si="60"/>
        <v>1.0412645805285808E-4</v>
      </c>
      <c r="L111">
        <f t="shared" si="61"/>
        <v>2.0712373066727057E-2</v>
      </c>
      <c r="M111" s="26" t="e">
        <f t="shared" si="62"/>
        <v>#NUM!</v>
      </c>
      <c r="N111" s="34" t="e">
        <f t="shared" si="63"/>
        <v>#NUM!</v>
      </c>
      <c r="O111" s="34" t="e">
        <f t="shared" si="64"/>
        <v>#NUM!</v>
      </c>
      <c r="P111" s="35" t="e">
        <f t="shared" si="65"/>
        <v>#NUM!</v>
      </c>
      <c r="Q111" s="35" t="e">
        <f t="shared" si="66"/>
        <v>#NUM!</v>
      </c>
      <c r="R111" s="44"/>
      <c r="S111" s="61">
        <v>15</v>
      </c>
      <c r="T111" s="34">
        <f t="shared" si="67"/>
        <v>24.140160009149998</v>
      </c>
      <c r="U111" s="67">
        <f t="shared" si="68"/>
        <v>0.03</v>
      </c>
      <c r="V111" s="26">
        <f t="shared" si="69"/>
        <v>0.31068559600090584</v>
      </c>
      <c r="W111" s="79">
        <f t="shared" si="70"/>
        <v>865</v>
      </c>
      <c r="X111" s="79">
        <f>'Elevation Data'!K113</f>
        <v>880</v>
      </c>
      <c r="Y111" s="76">
        <f t="shared" si="71"/>
        <v>872.5</v>
      </c>
      <c r="Z111" s="76">
        <f t="shared" si="72"/>
        <v>98.6</v>
      </c>
      <c r="AA111" s="76">
        <f>'Elevation Data'!J113</f>
        <v>99.1</v>
      </c>
      <c r="AB111" s="31">
        <f t="shared" si="73"/>
        <v>0.5</v>
      </c>
      <c r="AC111" s="79">
        <f t="shared" si="74"/>
        <v>15</v>
      </c>
    </row>
    <row r="112" spans="1:29" ht="15" customHeight="1" x14ac:dyDescent="0.25">
      <c r="A112">
        <f t="shared" si="50"/>
        <v>13.087762838956111</v>
      </c>
      <c r="B112" s="31">
        <f t="shared" si="51"/>
        <v>13.096047788182803</v>
      </c>
      <c r="C112" s="93">
        <f t="shared" si="52"/>
        <v>13.091905313569457</v>
      </c>
      <c r="D112" s="34">
        <f t="shared" si="53"/>
        <v>90.78766385820839</v>
      </c>
      <c r="E112" s="34" t="e">
        <f t="shared" si="54"/>
        <v>#NUM!</v>
      </c>
      <c r="F112" s="34">
        <f t="shared" si="55"/>
        <v>304.40655405444255</v>
      </c>
      <c r="G112">
        <f t="shared" si="56"/>
        <v>3.2903566967554845</v>
      </c>
      <c r="H112">
        <f t="shared" si="57"/>
        <v>0</v>
      </c>
      <c r="I112" s="34">
        <f t="shared" si="58"/>
        <v>0.41638147174803408</v>
      </c>
      <c r="J112">
        <f t="shared" si="59"/>
        <v>7.7806386924986384E-2</v>
      </c>
      <c r="K112">
        <f t="shared" si="60"/>
        <v>1.0443810325501527E-4</v>
      </c>
      <c r="L112">
        <f t="shared" si="61"/>
        <v>8.2849492266909401E-3</v>
      </c>
      <c r="M112" s="26" t="e">
        <f t="shared" si="62"/>
        <v>#NUM!</v>
      </c>
      <c r="N112" s="34" t="e">
        <f t="shared" si="63"/>
        <v>#NUM!</v>
      </c>
      <c r="O112" s="34" t="e">
        <f t="shared" si="64"/>
        <v>#NUM!</v>
      </c>
      <c r="P112" s="35" t="e">
        <f t="shared" si="65"/>
        <v>#NUM!</v>
      </c>
      <c r="Q112" s="35" t="e">
        <f t="shared" si="66"/>
        <v>#NUM!</v>
      </c>
      <c r="R112" s="44"/>
      <c r="S112" s="94">
        <v>15</v>
      </c>
      <c r="T112" s="95">
        <f t="shared" si="67"/>
        <v>24.140160009149998</v>
      </c>
      <c r="U112" s="96">
        <f t="shared" si="68"/>
        <v>4.9999999999999288E-2</v>
      </c>
      <c r="V112" s="97">
        <f t="shared" si="69"/>
        <v>0.1242742384003641</v>
      </c>
      <c r="W112" s="98">
        <f t="shared" si="70"/>
        <v>880</v>
      </c>
      <c r="X112" s="98">
        <f>'Elevation Data'!K114</f>
        <v>890</v>
      </c>
      <c r="Y112" s="99">
        <f t="shared" si="71"/>
        <v>885</v>
      </c>
      <c r="Z112" s="99">
        <f t="shared" si="72"/>
        <v>99.1</v>
      </c>
      <c r="AA112" s="99">
        <f>'Elevation Data'!J114</f>
        <v>99.3</v>
      </c>
      <c r="AB112" s="100">
        <f t="shared" si="73"/>
        <v>0.20000000000000284</v>
      </c>
      <c r="AC112" s="98">
        <f t="shared" si="74"/>
        <v>10</v>
      </c>
    </row>
    <row r="113" spans="1:29" ht="15" customHeight="1" x14ac:dyDescent="0.25">
      <c r="A113">
        <f t="shared" si="50"/>
        <v>13.096047788182803</v>
      </c>
      <c r="B113" s="31">
        <f t="shared" si="51"/>
        <v>13.11676016124953</v>
      </c>
      <c r="C113" s="93">
        <f t="shared" si="52"/>
        <v>13.106403974716166</v>
      </c>
      <c r="D113" s="34">
        <f t="shared" si="53"/>
        <v>90.658036130415127</v>
      </c>
      <c r="E113" s="34" t="e">
        <f t="shared" si="54"/>
        <v>#NUM!</v>
      </c>
      <c r="F113" s="34">
        <f t="shared" si="55"/>
        <v>304.16899547673063</v>
      </c>
      <c r="G113">
        <f t="shared" si="56"/>
        <v>0.6583346433654701</v>
      </c>
      <c r="H113">
        <f t="shared" si="57"/>
        <v>0</v>
      </c>
      <c r="I113" s="34">
        <f t="shared" si="58"/>
        <v>0.41638147174803408</v>
      </c>
      <c r="J113">
        <f t="shared" si="59"/>
        <v>7.70817453514758E-2</v>
      </c>
      <c r="K113">
        <f t="shared" si="60"/>
        <v>1.0346543000198093E-4</v>
      </c>
      <c r="L113">
        <f t="shared" si="61"/>
        <v>2.0712373066727057E-2</v>
      </c>
      <c r="M113" s="26" t="e">
        <f t="shared" si="62"/>
        <v>#NUM!</v>
      </c>
      <c r="N113" s="34" t="e">
        <f t="shared" si="63"/>
        <v>#NUM!</v>
      </c>
      <c r="O113" s="34" t="e">
        <f t="shared" si="64"/>
        <v>#NUM!</v>
      </c>
      <c r="P113" s="35" t="e">
        <f t="shared" si="65"/>
        <v>#NUM!</v>
      </c>
      <c r="Q113" s="35" t="e">
        <f t="shared" si="66"/>
        <v>#NUM!</v>
      </c>
      <c r="R113" s="44"/>
      <c r="S113" s="61">
        <v>15</v>
      </c>
      <c r="T113" s="34">
        <f t="shared" si="67"/>
        <v>24.140160009149998</v>
      </c>
      <c r="U113" s="67">
        <f t="shared" si="68"/>
        <v>0.01</v>
      </c>
      <c r="V113" s="26">
        <f t="shared" si="69"/>
        <v>0.31068559600090584</v>
      </c>
      <c r="W113" s="79">
        <f t="shared" si="70"/>
        <v>890</v>
      </c>
      <c r="X113" s="79">
        <f>'Elevation Data'!K115</f>
        <v>895</v>
      </c>
      <c r="Y113" s="76">
        <f t="shared" si="71"/>
        <v>892.5</v>
      </c>
      <c r="Z113" s="76">
        <f t="shared" si="72"/>
        <v>99.3</v>
      </c>
      <c r="AA113" s="76">
        <f>'Elevation Data'!J115</f>
        <v>99.8</v>
      </c>
      <c r="AB113" s="31">
        <f t="shared" si="73"/>
        <v>0.5</v>
      </c>
      <c r="AC113" s="79">
        <f t="shared" si="74"/>
        <v>5</v>
      </c>
    </row>
    <row r="114" spans="1:29" ht="15" customHeight="1" x14ac:dyDescent="0.25">
      <c r="A114">
        <f t="shared" si="50"/>
        <v>13.11676016124953</v>
      </c>
      <c r="B114" s="31">
        <f t="shared" si="51"/>
        <v>13.125045110476222</v>
      </c>
      <c r="C114" s="93">
        <f t="shared" si="52"/>
        <v>13.120902635862876</v>
      </c>
      <c r="D114" s="34">
        <f t="shared" si="53"/>
        <v>90.52840499880881</v>
      </c>
      <c r="E114" s="34" t="e">
        <f t="shared" si="54"/>
        <v>#NUM!</v>
      </c>
      <c r="F114" s="34">
        <f t="shared" si="55"/>
        <v>304.04234713661054</v>
      </c>
      <c r="G114">
        <f t="shared" si="56"/>
        <v>0.98748139208201324</v>
      </c>
      <c r="H114">
        <f t="shared" si="57"/>
        <v>0</v>
      </c>
      <c r="I114" s="34">
        <f t="shared" si="58"/>
        <v>0.41638147174803408</v>
      </c>
      <c r="J114">
        <f t="shared" si="59"/>
        <v>7.7132881313242571E-2</v>
      </c>
      <c r="K114">
        <f t="shared" si="60"/>
        <v>1.0353406887683566E-4</v>
      </c>
      <c r="L114">
        <f t="shared" si="61"/>
        <v>8.2849492266909401E-3</v>
      </c>
      <c r="M114" s="26" t="e">
        <f t="shared" si="62"/>
        <v>#NUM!</v>
      </c>
      <c r="N114" s="34" t="e">
        <f t="shared" si="63"/>
        <v>#NUM!</v>
      </c>
      <c r="O114" s="34" t="e">
        <f t="shared" si="64"/>
        <v>#NUM!</v>
      </c>
      <c r="P114" s="35" t="e">
        <f t="shared" si="65"/>
        <v>#NUM!</v>
      </c>
      <c r="Q114" s="35" t="e">
        <f t="shared" si="66"/>
        <v>#NUM!</v>
      </c>
      <c r="R114" s="44"/>
      <c r="S114" s="61">
        <v>15</v>
      </c>
      <c r="T114" s="34">
        <f t="shared" si="67"/>
        <v>24.140160009149998</v>
      </c>
      <c r="U114" s="67">
        <f t="shared" si="68"/>
        <v>1.4999999999999786E-2</v>
      </c>
      <c r="V114" s="26">
        <f t="shared" si="69"/>
        <v>0.1242742384003641</v>
      </c>
      <c r="W114" s="79">
        <f t="shared" si="70"/>
        <v>895</v>
      </c>
      <c r="X114" s="79">
        <f>'Elevation Data'!K116</f>
        <v>898</v>
      </c>
      <c r="Y114" s="76">
        <f t="shared" si="71"/>
        <v>896.5</v>
      </c>
      <c r="Z114" s="76">
        <f t="shared" si="72"/>
        <v>99.8</v>
      </c>
      <c r="AA114" s="76">
        <f>'Elevation Data'!J116</f>
        <v>100</v>
      </c>
      <c r="AB114" s="31">
        <f t="shared" si="73"/>
        <v>0.20000000000000284</v>
      </c>
      <c r="AC114" s="79">
        <f t="shared" si="74"/>
        <v>3</v>
      </c>
    </row>
    <row r="115" spans="1:29" ht="15" customHeight="1" x14ac:dyDescent="0.25">
      <c r="A115">
        <f t="shared" si="50"/>
        <v>13.125045110476222</v>
      </c>
      <c r="B115" s="31">
        <f t="shared" si="51"/>
        <v>13.133330059702912</v>
      </c>
      <c r="C115" s="93">
        <f t="shared" si="52"/>
        <v>13.129187585089568</v>
      </c>
      <c r="D115" s="34">
        <f t="shared" si="53"/>
        <v>90.454328796269863</v>
      </c>
      <c r="E115" s="34" t="e">
        <f t="shared" si="54"/>
        <v>#NUM!</v>
      </c>
      <c r="F115" s="34">
        <f t="shared" si="55"/>
        <v>304.20066294924897</v>
      </c>
      <c r="G115">
        <f t="shared" si="56"/>
        <v>-4.2762338360450425</v>
      </c>
      <c r="H115">
        <f t="shared" si="57"/>
        <v>0</v>
      </c>
      <c r="I115" s="34">
        <f t="shared" si="58"/>
        <v>0.41638147174803408</v>
      </c>
      <c r="J115">
        <f t="shared" si="59"/>
        <v>7.584363903660403E-2</v>
      </c>
      <c r="K115">
        <f t="shared" si="60"/>
        <v>1.0180354233101212E-4</v>
      </c>
      <c r="L115">
        <f t="shared" si="61"/>
        <v>8.284949226690352E-3</v>
      </c>
      <c r="M115" s="26" t="e">
        <f t="shared" si="62"/>
        <v>#NUM!</v>
      </c>
      <c r="N115" s="34" t="e">
        <f t="shared" si="63"/>
        <v>#NUM!</v>
      </c>
      <c r="O115" s="34" t="e">
        <f t="shared" si="64"/>
        <v>#NUM!</v>
      </c>
      <c r="P115" s="35" t="e">
        <f t="shared" si="65"/>
        <v>#NUM!</v>
      </c>
      <c r="Q115" s="35" t="e">
        <f t="shared" si="66"/>
        <v>#NUM!</v>
      </c>
      <c r="R115" s="44"/>
      <c r="S115" s="61">
        <v>15</v>
      </c>
      <c r="T115" s="34">
        <f t="shared" si="67"/>
        <v>24.140160009149998</v>
      </c>
      <c r="U115" s="67">
        <f t="shared" si="68"/>
        <v>-6.5000000000003694E-2</v>
      </c>
      <c r="V115" s="26">
        <f t="shared" si="69"/>
        <v>0.12427423840035527</v>
      </c>
      <c r="W115" s="79">
        <f t="shared" si="70"/>
        <v>898</v>
      </c>
      <c r="X115" s="79">
        <f>'Elevation Data'!K117</f>
        <v>885</v>
      </c>
      <c r="Y115" s="76">
        <f t="shared" si="71"/>
        <v>891.5</v>
      </c>
      <c r="Z115" s="76">
        <f t="shared" si="72"/>
        <v>100</v>
      </c>
      <c r="AA115" s="76">
        <f>'Elevation Data'!J117</f>
        <v>100.19999999999999</v>
      </c>
      <c r="AB115" s="31">
        <f t="shared" si="73"/>
        <v>0.19999999999998863</v>
      </c>
      <c r="AC115" s="79">
        <f t="shared" si="74"/>
        <v>-13</v>
      </c>
    </row>
    <row r="116" spans="1:29" ht="15" customHeight="1" x14ac:dyDescent="0.25">
      <c r="A116">
        <f t="shared" si="50"/>
        <v>13.133330059702912</v>
      </c>
      <c r="B116" s="31">
        <f t="shared" si="51"/>
        <v>13.166469856609675</v>
      </c>
      <c r="C116" s="93">
        <f t="shared" si="52"/>
        <v>13.149899958156293</v>
      </c>
      <c r="D116" s="34">
        <f t="shared" si="53"/>
        <v>90.269135206334852</v>
      </c>
      <c r="E116" s="34" t="e">
        <f t="shared" si="54"/>
        <v>#NUM!</v>
      </c>
      <c r="F116" s="34">
        <f t="shared" si="55"/>
        <v>304.37487257253366</v>
      </c>
      <c r="G116">
        <f t="shared" si="56"/>
        <v>0.16458623249026472</v>
      </c>
      <c r="H116">
        <f t="shared" si="57"/>
        <v>0</v>
      </c>
      <c r="I116" s="34">
        <f t="shared" si="58"/>
        <v>0.41638147174803408</v>
      </c>
      <c r="J116">
        <f t="shared" si="59"/>
        <v>7.7009050574942409E-2</v>
      </c>
      <c r="K116">
        <f t="shared" si="60"/>
        <v>1.0336785312072806E-4</v>
      </c>
      <c r="L116">
        <f t="shared" si="61"/>
        <v>3.313979690676376E-2</v>
      </c>
      <c r="M116" s="26" t="e">
        <f t="shared" si="62"/>
        <v>#NUM!</v>
      </c>
      <c r="N116" s="34" t="e">
        <f t="shared" si="63"/>
        <v>#NUM!</v>
      </c>
      <c r="O116" s="34" t="e">
        <f t="shared" si="64"/>
        <v>#NUM!</v>
      </c>
      <c r="P116" s="35" t="e">
        <f t="shared" si="65"/>
        <v>#NUM!</v>
      </c>
      <c r="Q116" s="35" t="e">
        <f t="shared" si="66"/>
        <v>#NUM!</v>
      </c>
      <c r="R116" s="44"/>
      <c r="S116" s="61">
        <v>15</v>
      </c>
      <c r="T116" s="34">
        <f t="shared" si="67"/>
        <v>24.140160009149998</v>
      </c>
      <c r="U116" s="67">
        <f t="shared" si="68"/>
        <v>2.4999999999999645E-3</v>
      </c>
      <c r="V116" s="26">
        <f t="shared" si="69"/>
        <v>0.49709695360145639</v>
      </c>
      <c r="W116" s="79">
        <f t="shared" si="70"/>
        <v>885</v>
      </c>
      <c r="X116" s="79">
        <f>'Elevation Data'!K118</f>
        <v>887</v>
      </c>
      <c r="Y116" s="76">
        <f t="shared" si="71"/>
        <v>886</v>
      </c>
      <c r="Z116" s="76">
        <f t="shared" si="72"/>
        <v>100.19999999999999</v>
      </c>
      <c r="AA116" s="76">
        <f>'Elevation Data'!J118</f>
        <v>101</v>
      </c>
      <c r="AB116" s="31">
        <f t="shared" si="73"/>
        <v>0.80000000000001137</v>
      </c>
      <c r="AC116" s="79">
        <f t="shared" si="74"/>
        <v>2</v>
      </c>
    </row>
    <row r="117" spans="1:29" ht="15" customHeight="1" x14ac:dyDescent="0.25">
      <c r="A117">
        <f t="shared" si="50"/>
        <v>13.166469856609675</v>
      </c>
      <c r="B117" s="31">
        <f t="shared" si="51"/>
        <v>13.191324704289746</v>
      </c>
      <c r="C117" s="93">
        <f t="shared" si="52"/>
        <v>13.178897280449711</v>
      </c>
      <c r="D117" s="34">
        <f t="shared" si="53"/>
        <v>90.009859845262511</v>
      </c>
      <c r="E117" s="34" t="e">
        <f t="shared" si="54"/>
        <v>#NUM!</v>
      </c>
      <c r="F117" s="34">
        <f t="shared" si="55"/>
        <v>304.92960975614818</v>
      </c>
      <c r="G117">
        <f t="shared" si="56"/>
        <v>-4.0572253680009478</v>
      </c>
      <c r="H117">
        <f t="shared" si="57"/>
        <v>0</v>
      </c>
      <c r="I117" s="34">
        <f t="shared" si="58"/>
        <v>0.41638147174803408</v>
      </c>
      <c r="J117">
        <f t="shared" si="59"/>
        <v>7.6083021681791735E-2</v>
      </c>
      <c r="K117">
        <f t="shared" si="60"/>
        <v>1.0212486131784125E-4</v>
      </c>
      <c r="L117">
        <f t="shared" si="61"/>
        <v>2.4854847680072231E-2</v>
      </c>
      <c r="M117" s="26" t="e">
        <f t="shared" si="62"/>
        <v>#NUM!</v>
      </c>
      <c r="N117" s="34" t="e">
        <f t="shared" si="63"/>
        <v>#NUM!</v>
      </c>
      <c r="O117" s="34" t="e">
        <f t="shared" si="64"/>
        <v>#NUM!</v>
      </c>
      <c r="P117" s="35" t="e">
        <f t="shared" si="65"/>
        <v>#NUM!</v>
      </c>
      <c r="Q117" s="35" t="e">
        <f t="shared" si="66"/>
        <v>#NUM!</v>
      </c>
      <c r="R117" s="44"/>
      <c r="S117" s="61">
        <v>15</v>
      </c>
      <c r="T117" s="34">
        <f t="shared" si="67"/>
        <v>24.140160009149998</v>
      </c>
      <c r="U117" s="67">
        <f t="shared" si="68"/>
        <v>-6.1666666666667251E-2</v>
      </c>
      <c r="V117" s="26">
        <f t="shared" si="69"/>
        <v>0.37282271520108345</v>
      </c>
      <c r="W117" s="79">
        <f t="shared" si="70"/>
        <v>887</v>
      </c>
      <c r="X117" s="79">
        <f>'Elevation Data'!K119</f>
        <v>850</v>
      </c>
      <c r="Y117" s="76">
        <f t="shared" si="71"/>
        <v>868.5</v>
      </c>
      <c r="Z117" s="76">
        <f t="shared" si="72"/>
        <v>101</v>
      </c>
      <c r="AA117" s="76">
        <f>'Elevation Data'!J119</f>
        <v>101.6</v>
      </c>
      <c r="AB117" s="31">
        <f t="shared" si="73"/>
        <v>0.59999999999999432</v>
      </c>
      <c r="AC117" s="79">
        <f t="shared" si="74"/>
        <v>-37</v>
      </c>
    </row>
    <row r="118" spans="1:29" ht="15" customHeight="1" x14ac:dyDescent="0.25">
      <c r="A118">
        <f t="shared" si="50"/>
        <v>13.191324704289746</v>
      </c>
      <c r="B118" s="31">
        <f t="shared" si="51"/>
        <v>13.212037077356474</v>
      </c>
      <c r="C118" s="93">
        <f t="shared" si="52"/>
        <v>13.201680890823109</v>
      </c>
      <c r="D118" s="34">
        <f t="shared" si="53"/>
        <v>89.806143078199796</v>
      </c>
      <c r="E118" s="34">
        <f t="shared" si="54"/>
        <v>0</v>
      </c>
      <c r="F118" s="34">
        <f t="shared" si="55"/>
        <v>305.35800111010104</v>
      </c>
      <c r="G118">
        <f t="shared" si="56"/>
        <v>1.316603453815214</v>
      </c>
      <c r="H118">
        <f t="shared" si="57"/>
        <v>0</v>
      </c>
      <c r="I118" s="34">
        <f t="shared" si="58"/>
        <v>0.41638147174803408</v>
      </c>
      <c r="J118">
        <f t="shared" si="59"/>
        <v>7.7548228796884916E-2</v>
      </c>
      <c r="K118">
        <f t="shared" si="60"/>
        <v>1.0409158227769788E-4</v>
      </c>
      <c r="L118">
        <f t="shared" si="61"/>
        <v>2.0712373066727057E-2</v>
      </c>
      <c r="M118" s="26">
        <f t="shared" si="62"/>
        <v>7.7548228796884916E-2</v>
      </c>
      <c r="N118" s="34" t="e">
        <f t="shared" si="63"/>
        <v>#DIV/0!</v>
      </c>
      <c r="O118" s="34" t="e">
        <f t="shared" si="64"/>
        <v>#DIV/0!</v>
      </c>
      <c r="P118" s="35" t="e">
        <f t="shared" si="65"/>
        <v>#DIV/0!</v>
      </c>
      <c r="Q118" s="35" t="e">
        <f t="shared" si="66"/>
        <v>#NUM!</v>
      </c>
      <c r="R118" s="44"/>
      <c r="S118" s="94">
        <v>15</v>
      </c>
      <c r="T118" s="95">
        <f t="shared" si="67"/>
        <v>24.140160009149998</v>
      </c>
      <c r="U118" s="96">
        <f t="shared" si="68"/>
        <v>0.02</v>
      </c>
      <c r="V118" s="97">
        <f t="shared" si="69"/>
        <v>0.31068559600090584</v>
      </c>
      <c r="W118" s="98">
        <f t="shared" si="70"/>
        <v>850</v>
      </c>
      <c r="X118" s="98">
        <f>'Elevation Data'!K120</f>
        <v>860</v>
      </c>
      <c r="Y118" s="99">
        <f t="shared" si="71"/>
        <v>855</v>
      </c>
      <c r="Z118" s="99">
        <f t="shared" si="72"/>
        <v>101.6</v>
      </c>
      <c r="AA118" s="99">
        <f>'Elevation Data'!J120</f>
        <v>102.1</v>
      </c>
      <c r="AB118" s="100">
        <f t="shared" si="73"/>
        <v>0.5</v>
      </c>
      <c r="AC118" s="98">
        <f t="shared" si="74"/>
        <v>10</v>
      </c>
    </row>
    <row r="119" spans="1:29" ht="15" customHeight="1" x14ac:dyDescent="0.25">
      <c r="A119">
        <f t="shared" si="50"/>
        <v>13.212037077356474</v>
      </c>
      <c r="B119" s="31">
        <f t="shared" si="51"/>
        <v>13.253461823489928</v>
      </c>
      <c r="C119" s="93">
        <f t="shared" si="52"/>
        <v>13.232749450423201</v>
      </c>
      <c r="D119" s="34">
        <f t="shared" si="53"/>
        <v>89.528351985629641</v>
      </c>
      <c r="E119" s="34">
        <f t="shared" si="54"/>
        <v>0</v>
      </c>
      <c r="F119" s="34">
        <f t="shared" si="55"/>
        <v>304.72348743762558</v>
      </c>
      <c r="G119">
        <f t="shared" si="56"/>
        <v>1.9747406050167422</v>
      </c>
      <c r="H119">
        <f t="shared" si="57"/>
        <v>0</v>
      </c>
      <c r="I119" s="34">
        <f t="shared" si="58"/>
        <v>0.41638147174803408</v>
      </c>
      <c r="J119">
        <f t="shared" si="59"/>
        <v>7.7554194321815748E-2</v>
      </c>
      <c r="K119">
        <f t="shared" si="60"/>
        <v>1.0409958969371241E-4</v>
      </c>
      <c r="L119">
        <f t="shared" si="61"/>
        <v>4.1424746133454114E-2</v>
      </c>
      <c r="M119" s="26">
        <f t="shared" si="62"/>
        <v>7.7554194321815748E-2</v>
      </c>
      <c r="N119" s="34" t="e">
        <f t="shared" si="63"/>
        <v>#DIV/0!</v>
      </c>
      <c r="O119" s="34" t="e">
        <f t="shared" si="64"/>
        <v>#DIV/0!</v>
      </c>
      <c r="P119" s="35" t="e">
        <f t="shared" si="65"/>
        <v>#DIV/0!</v>
      </c>
      <c r="Q119" s="35" t="e">
        <f t="shared" si="66"/>
        <v>#NUM!</v>
      </c>
      <c r="R119" s="44"/>
      <c r="S119" s="61">
        <v>15</v>
      </c>
      <c r="T119" s="34">
        <f t="shared" si="67"/>
        <v>24.140160009149998</v>
      </c>
      <c r="U119" s="67">
        <f t="shared" si="68"/>
        <v>0.03</v>
      </c>
      <c r="V119" s="26">
        <f t="shared" si="69"/>
        <v>0.62137119200181168</v>
      </c>
      <c r="W119" s="79">
        <f t="shared" si="70"/>
        <v>860</v>
      </c>
      <c r="X119" s="79">
        <f>'Elevation Data'!K121</f>
        <v>890</v>
      </c>
      <c r="Y119" s="76">
        <f t="shared" si="71"/>
        <v>875</v>
      </c>
      <c r="Z119" s="76">
        <f t="shared" si="72"/>
        <v>102.1</v>
      </c>
      <c r="AA119" s="76">
        <f>'Elevation Data'!J121</f>
        <v>103.1</v>
      </c>
      <c r="AB119" s="31">
        <f t="shared" si="73"/>
        <v>1</v>
      </c>
      <c r="AC119" s="79">
        <f t="shared" si="74"/>
        <v>30</v>
      </c>
    </row>
    <row r="120" spans="1:29" ht="15" customHeight="1" x14ac:dyDescent="0.25">
      <c r="A120">
        <f t="shared" si="50"/>
        <v>13.253461823489928</v>
      </c>
      <c r="B120" s="31">
        <f t="shared" si="51"/>
        <v>13.274174196556656</v>
      </c>
      <c r="C120" s="93">
        <f t="shared" si="52"/>
        <v>13.263818010023291</v>
      </c>
      <c r="D120" s="34">
        <f t="shared" si="53"/>
        <v>89.250572095682784</v>
      </c>
      <c r="E120" s="34">
        <f t="shared" si="54"/>
        <v>0</v>
      </c>
      <c r="F120" s="34">
        <f t="shared" si="55"/>
        <v>304.16899547673063</v>
      </c>
      <c r="G120">
        <f t="shared" si="56"/>
        <v>0.6583346433654701</v>
      </c>
      <c r="H120">
        <f t="shared" si="57"/>
        <v>0</v>
      </c>
      <c r="I120" s="34">
        <f t="shared" si="58"/>
        <v>0.41638147174803408</v>
      </c>
      <c r="J120">
        <f t="shared" si="59"/>
        <v>7.70817453514758E-2</v>
      </c>
      <c r="K120">
        <f t="shared" si="60"/>
        <v>1.0346543000198093E-4</v>
      </c>
      <c r="L120">
        <f t="shared" si="61"/>
        <v>2.0712373066727057E-2</v>
      </c>
      <c r="M120" s="26">
        <f t="shared" si="62"/>
        <v>7.70817453514758E-2</v>
      </c>
      <c r="N120" s="34" t="e">
        <f t="shared" si="63"/>
        <v>#DIV/0!</v>
      </c>
      <c r="O120" s="34" t="e">
        <f t="shared" si="64"/>
        <v>#DIV/0!</v>
      </c>
      <c r="P120" s="35" t="e">
        <f t="shared" si="65"/>
        <v>#DIV/0!</v>
      </c>
      <c r="Q120" s="35" t="e">
        <f t="shared" si="66"/>
        <v>#NUM!</v>
      </c>
      <c r="R120" s="44"/>
      <c r="S120" s="61">
        <v>15</v>
      </c>
      <c r="T120" s="34">
        <f t="shared" si="67"/>
        <v>24.140160009149998</v>
      </c>
      <c r="U120" s="67">
        <f t="shared" si="68"/>
        <v>0.01</v>
      </c>
      <c r="V120" s="26">
        <f t="shared" si="69"/>
        <v>0.31068559600090584</v>
      </c>
      <c r="W120" s="79">
        <f t="shared" si="70"/>
        <v>890</v>
      </c>
      <c r="X120" s="79">
        <f>'Elevation Data'!K122</f>
        <v>895</v>
      </c>
      <c r="Y120" s="76">
        <f t="shared" si="71"/>
        <v>892.5</v>
      </c>
      <c r="Z120" s="76">
        <f t="shared" si="72"/>
        <v>103.1</v>
      </c>
      <c r="AA120" s="76">
        <f>'Elevation Data'!J122</f>
        <v>103.6</v>
      </c>
      <c r="AB120" s="31">
        <f t="shared" si="73"/>
        <v>0.5</v>
      </c>
      <c r="AC120" s="79">
        <f t="shared" si="74"/>
        <v>5</v>
      </c>
    </row>
    <row r="121" spans="1:29" ht="15" customHeight="1" x14ac:dyDescent="0.25">
      <c r="A121">
        <f t="shared" si="50"/>
        <v>13.274174196556656</v>
      </c>
      <c r="B121" s="31">
        <f t="shared" si="51"/>
        <v>13.294886569623383</v>
      </c>
      <c r="C121" s="93">
        <f t="shared" si="52"/>
        <v>13.284530383090019</v>
      </c>
      <c r="D121" s="34">
        <f t="shared" si="53"/>
        <v>89.065394984278328</v>
      </c>
      <c r="E121" s="34">
        <f t="shared" si="54"/>
        <v>0</v>
      </c>
      <c r="F121" s="34">
        <f t="shared" si="55"/>
        <v>303.97903589565146</v>
      </c>
      <c r="G121">
        <f t="shared" si="56"/>
        <v>0.92165375398811911</v>
      </c>
      <c r="H121">
        <f t="shared" si="57"/>
        <v>0</v>
      </c>
      <c r="I121" s="34">
        <f t="shared" si="58"/>
        <v>0.41638147174803408</v>
      </c>
      <c r="J121">
        <f t="shared" si="59"/>
        <v>7.710027048519888E-2</v>
      </c>
      <c r="K121">
        <f t="shared" si="60"/>
        <v>1.0349029595328709E-4</v>
      </c>
      <c r="L121">
        <f t="shared" si="61"/>
        <v>2.0712373066727057E-2</v>
      </c>
      <c r="M121" s="26">
        <f t="shared" si="62"/>
        <v>7.710027048519888E-2</v>
      </c>
      <c r="N121" s="34" t="e">
        <f t="shared" si="63"/>
        <v>#DIV/0!</v>
      </c>
      <c r="O121" s="34" t="e">
        <f t="shared" si="64"/>
        <v>#DIV/0!</v>
      </c>
      <c r="P121" s="35" t="e">
        <f t="shared" si="65"/>
        <v>#DIV/0!</v>
      </c>
      <c r="Q121" s="35" t="e">
        <f t="shared" si="66"/>
        <v>#NUM!</v>
      </c>
      <c r="R121" s="44"/>
      <c r="S121" s="61">
        <v>15</v>
      </c>
      <c r="T121" s="34">
        <f t="shared" si="67"/>
        <v>24.140160009149998</v>
      </c>
      <c r="U121" s="67">
        <f t="shared" si="68"/>
        <v>1.4E-2</v>
      </c>
      <c r="V121" s="26">
        <f t="shared" si="69"/>
        <v>0.31068559600090584</v>
      </c>
      <c r="W121" s="79">
        <f t="shared" si="70"/>
        <v>895</v>
      </c>
      <c r="X121" s="79">
        <f>'Elevation Data'!K123</f>
        <v>902</v>
      </c>
      <c r="Y121" s="76">
        <f t="shared" si="71"/>
        <v>898.5</v>
      </c>
      <c r="Z121" s="76">
        <f t="shared" si="72"/>
        <v>103.6</v>
      </c>
      <c r="AA121" s="76">
        <f>'Elevation Data'!J123</f>
        <v>104.1</v>
      </c>
      <c r="AB121" s="31">
        <f t="shared" si="73"/>
        <v>0.5</v>
      </c>
      <c r="AC121" s="79">
        <f t="shared" si="74"/>
        <v>7</v>
      </c>
    </row>
    <row r="122" spans="1:29" ht="15" customHeight="1" x14ac:dyDescent="0.25">
      <c r="A122">
        <f t="shared" si="50"/>
        <v>13.294886569623383</v>
      </c>
      <c r="B122" s="31">
        <f t="shared" si="51"/>
        <v>13.31559894269011</v>
      </c>
      <c r="C122" s="93">
        <f t="shared" si="52"/>
        <v>13.305242756156746</v>
      </c>
      <c r="D122" s="34">
        <f t="shared" si="53"/>
        <v>88.880227739025557</v>
      </c>
      <c r="E122" s="34">
        <f t="shared" si="54"/>
        <v>0</v>
      </c>
      <c r="F122" s="34">
        <f t="shared" si="55"/>
        <v>303.97903589565146</v>
      </c>
      <c r="G122">
        <f t="shared" si="56"/>
        <v>-0.92165375398811911</v>
      </c>
      <c r="H122">
        <f t="shared" si="57"/>
        <v>0</v>
      </c>
      <c r="I122" s="34">
        <f t="shared" si="58"/>
        <v>0.41638147174803408</v>
      </c>
      <c r="J122">
        <f t="shared" si="59"/>
        <v>7.6634788791265507E-2</v>
      </c>
      <c r="K122">
        <f t="shared" si="60"/>
        <v>1.0286548831042349E-4</v>
      </c>
      <c r="L122">
        <f t="shared" si="61"/>
        <v>2.0712373066727057E-2</v>
      </c>
      <c r="M122" s="26">
        <f t="shared" si="62"/>
        <v>7.6634788791265507E-2</v>
      </c>
      <c r="N122" s="34" t="e">
        <f t="shared" si="63"/>
        <v>#DIV/0!</v>
      </c>
      <c r="O122" s="34" t="e">
        <f t="shared" si="64"/>
        <v>#DIV/0!</v>
      </c>
      <c r="P122" s="35" t="e">
        <f t="shared" si="65"/>
        <v>#DIV/0!</v>
      </c>
      <c r="Q122" s="35" t="e">
        <f t="shared" si="66"/>
        <v>#NUM!</v>
      </c>
      <c r="R122" s="44"/>
      <c r="S122" s="61">
        <v>15</v>
      </c>
      <c r="T122" s="34">
        <f t="shared" si="67"/>
        <v>24.140160009149998</v>
      </c>
      <c r="U122" s="67">
        <f t="shared" si="68"/>
        <v>-1.4E-2</v>
      </c>
      <c r="V122" s="26">
        <f t="shared" si="69"/>
        <v>0.31068559600090584</v>
      </c>
      <c r="W122" s="79">
        <f t="shared" si="70"/>
        <v>902</v>
      </c>
      <c r="X122" s="79">
        <f>'Elevation Data'!K124</f>
        <v>895</v>
      </c>
      <c r="Y122" s="76">
        <f t="shared" si="71"/>
        <v>898.5</v>
      </c>
      <c r="Z122" s="76">
        <f t="shared" si="72"/>
        <v>104.1</v>
      </c>
      <c r="AA122" s="76">
        <f>'Elevation Data'!J124</f>
        <v>104.6</v>
      </c>
      <c r="AB122" s="31">
        <f t="shared" si="73"/>
        <v>0.5</v>
      </c>
      <c r="AC122" s="79">
        <f t="shared" si="74"/>
        <v>-7</v>
      </c>
    </row>
    <row r="123" spans="1:29" ht="15" customHeight="1" x14ac:dyDescent="0.25">
      <c r="A123">
        <f t="shared" si="50"/>
        <v>13.31559894269011</v>
      </c>
      <c r="B123" s="31">
        <f t="shared" si="51"/>
        <v>13.332168841143492</v>
      </c>
      <c r="C123" s="93">
        <f t="shared" si="52"/>
        <v>13.323883891916802</v>
      </c>
      <c r="D123" s="34">
        <f t="shared" si="53"/>
        <v>88.713587269433646</v>
      </c>
      <c r="E123" s="34">
        <f t="shared" si="54"/>
        <v>0</v>
      </c>
      <c r="F123" s="34">
        <f t="shared" si="55"/>
        <v>303.63097811695525</v>
      </c>
      <c r="G123">
        <f t="shared" si="56"/>
        <v>4.7688254609903122</v>
      </c>
      <c r="H123">
        <f t="shared" si="57"/>
        <v>0</v>
      </c>
      <c r="I123" s="34">
        <f t="shared" si="58"/>
        <v>0.41638147174803408</v>
      </c>
      <c r="J123">
        <f t="shared" si="59"/>
        <v>7.7983885113558984E-2</v>
      </c>
      <c r="K123">
        <f t="shared" si="60"/>
        <v>1.0467635585712615E-4</v>
      </c>
      <c r="L123">
        <f t="shared" si="61"/>
        <v>1.656989845338188E-2</v>
      </c>
      <c r="M123" s="26">
        <f t="shared" si="62"/>
        <v>7.7983885113558984E-2</v>
      </c>
      <c r="N123" s="34" t="e">
        <f t="shared" si="63"/>
        <v>#DIV/0!</v>
      </c>
      <c r="O123" s="34" t="e">
        <f t="shared" si="64"/>
        <v>#DIV/0!</v>
      </c>
      <c r="P123" s="35" t="e">
        <f t="shared" si="65"/>
        <v>#DIV/0!</v>
      </c>
      <c r="Q123" s="35" t="e">
        <f t="shared" si="66"/>
        <v>#NUM!</v>
      </c>
      <c r="R123" s="44"/>
      <c r="S123" s="61">
        <v>15</v>
      </c>
      <c r="T123" s="34">
        <f t="shared" si="67"/>
        <v>24.140160009149998</v>
      </c>
      <c r="U123" s="67">
        <f t="shared" si="68"/>
        <v>7.2499999999998968E-2</v>
      </c>
      <c r="V123" s="26">
        <f t="shared" si="69"/>
        <v>0.2485484768007282</v>
      </c>
      <c r="W123" s="79">
        <f t="shared" si="70"/>
        <v>895</v>
      </c>
      <c r="X123" s="79">
        <f>'Elevation Data'!K125</f>
        <v>924</v>
      </c>
      <c r="Y123" s="76">
        <f t="shared" si="71"/>
        <v>909.5</v>
      </c>
      <c r="Z123" s="76">
        <f t="shared" si="72"/>
        <v>104.6</v>
      </c>
      <c r="AA123" s="76">
        <f>'Elevation Data'!J125</f>
        <v>105</v>
      </c>
      <c r="AB123" s="31">
        <f t="shared" si="73"/>
        <v>0.40000000000000568</v>
      </c>
      <c r="AC123" s="79">
        <f t="shared" si="74"/>
        <v>29</v>
      </c>
    </row>
    <row r="124" spans="1:29" ht="15" customHeight="1" x14ac:dyDescent="0.25">
      <c r="A124">
        <f t="shared" si="50"/>
        <v>13.332168841143492</v>
      </c>
      <c r="B124" s="31">
        <f t="shared" si="51"/>
        <v>13.340453790370182</v>
      </c>
      <c r="C124" s="93">
        <f t="shared" si="52"/>
        <v>13.336311315756838</v>
      </c>
      <c r="D124" s="34">
        <f t="shared" si="53"/>
        <v>88.602499646090237</v>
      </c>
      <c r="E124" s="34">
        <f t="shared" si="54"/>
        <v>0</v>
      </c>
      <c r="F124" s="34">
        <f t="shared" si="55"/>
        <v>303.14097542371536</v>
      </c>
      <c r="G124">
        <f t="shared" si="56"/>
        <v>0.65833464336550751</v>
      </c>
      <c r="H124">
        <f t="shared" si="57"/>
        <v>0</v>
      </c>
      <c r="I124" s="34">
        <f t="shared" si="58"/>
        <v>0.41638147174803408</v>
      </c>
      <c r="J124">
        <f t="shared" si="59"/>
        <v>7.6822144327987091E-2</v>
      </c>
      <c r="K124">
        <f t="shared" si="60"/>
        <v>1.0311697225233167E-4</v>
      </c>
      <c r="L124">
        <f t="shared" si="61"/>
        <v>8.284949226690352E-3</v>
      </c>
      <c r="M124" s="26">
        <f t="shared" si="62"/>
        <v>7.6822144327987091E-2</v>
      </c>
      <c r="N124" s="34" t="e">
        <f t="shared" si="63"/>
        <v>#DIV/0!</v>
      </c>
      <c r="O124" s="34" t="e">
        <f t="shared" si="64"/>
        <v>#DIV/0!</v>
      </c>
      <c r="P124" s="35" t="e">
        <f t="shared" si="65"/>
        <v>#DIV/0!</v>
      </c>
      <c r="Q124" s="35" t="e">
        <f t="shared" si="66"/>
        <v>#NUM!</v>
      </c>
      <c r="R124" s="44"/>
      <c r="S124" s="94">
        <v>15</v>
      </c>
      <c r="T124" s="95">
        <f t="shared" si="67"/>
        <v>24.140160009149998</v>
      </c>
      <c r="U124" s="96">
        <f t="shared" si="68"/>
        <v>1.0000000000000569E-2</v>
      </c>
      <c r="V124" s="97">
        <f t="shared" si="69"/>
        <v>0.12427423840035527</v>
      </c>
      <c r="W124" s="98">
        <f t="shared" si="70"/>
        <v>924</v>
      </c>
      <c r="X124" s="98">
        <f>'Elevation Data'!K126</f>
        <v>926</v>
      </c>
      <c r="Y124" s="99">
        <f t="shared" si="71"/>
        <v>925</v>
      </c>
      <c r="Z124" s="99">
        <f t="shared" si="72"/>
        <v>105</v>
      </c>
      <c r="AA124" s="99">
        <f>'Elevation Data'!J126</f>
        <v>105.19999999999999</v>
      </c>
      <c r="AB124" s="100">
        <f t="shared" si="73"/>
        <v>0.19999999999998863</v>
      </c>
      <c r="AC124" s="98">
        <f t="shared" si="74"/>
        <v>2</v>
      </c>
    </row>
    <row r="125" spans="1:29" ht="15" customHeight="1" x14ac:dyDescent="0.25">
      <c r="A125">
        <f t="shared" si="50"/>
        <v>13.340453790370182</v>
      </c>
      <c r="B125" s="31">
        <f t="shared" si="51"/>
        <v>13.357023688823563</v>
      </c>
      <c r="C125" s="93">
        <f t="shared" si="52"/>
        <v>13.348738739596874</v>
      </c>
      <c r="D125" s="34">
        <f t="shared" si="53"/>
        <v>88.491417333722993</v>
      </c>
      <c r="E125" s="34">
        <f t="shared" si="54"/>
        <v>0</v>
      </c>
      <c r="F125" s="34">
        <f t="shared" si="55"/>
        <v>303.29898428028855</v>
      </c>
      <c r="G125">
        <f t="shared" si="56"/>
        <v>-1.9747406050167142</v>
      </c>
      <c r="H125">
        <f t="shared" si="57"/>
        <v>0</v>
      </c>
      <c r="I125" s="34">
        <f t="shared" si="58"/>
        <v>0.41638147174803408</v>
      </c>
      <c r="J125">
        <f t="shared" si="59"/>
        <v>7.6197127562378744E-2</v>
      </c>
      <c r="K125">
        <f t="shared" si="60"/>
        <v>1.0227802357366274E-4</v>
      </c>
      <c r="L125">
        <f t="shared" si="61"/>
        <v>1.656989845338188E-2</v>
      </c>
      <c r="M125" s="26">
        <f t="shared" si="62"/>
        <v>7.6197127562378744E-2</v>
      </c>
      <c r="N125" s="34" t="e">
        <f t="shared" si="63"/>
        <v>#DIV/0!</v>
      </c>
      <c r="O125" s="34" t="e">
        <f t="shared" si="64"/>
        <v>#DIV/0!</v>
      </c>
      <c r="P125" s="35" t="e">
        <f t="shared" si="65"/>
        <v>#DIV/0!</v>
      </c>
      <c r="Q125" s="35" t="e">
        <f t="shared" si="66"/>
        <v>#NUM!</v>
      </c>
      <c r="R125" s="44"/>
      <c r="S125" s="61">
        <v>15</v>
      </c>
      <c r="T125" s="34">
        <f t="shared" si="67"/>
        <v>24.140160009149998</v>
      </c>
      <c r="U125" s="67">
        <f t="shared" si="68"/>
        <v>-2.9999999999999572E-2</v>
      </c>
      <c r="V125" s="26">
        <f t="shared" si="69"/>
        <v>0.2485484768007282</v>
      </c>
      <c r="W125" s="79">
        <f t="shared" si="70"/>
        <v>926</v>
      </c>
      <c r="X125" s="79">
        <f>'Elevation Data'!K127</f>
        <v>914</v>
      </c>
      <c r="Y125" s="76">
        <f t="shared" si="71"/>
        <v>920</v>
      </c>
      <c r="Z125" s="76">
        <f t="shared" si="72"/>
        <v>105.19999999999999</v>
      </c>
      <c r="AA125" s="76">
        <f>'Elevation Data'!J127</f>
        <v>105.6</v>
      </c>
      <c r="AB125" s="31">
        <f t="shared" si="73"/>
        <v>0.40000000000000568</v>
      </c>
      <c r="AC125" s="79">
        <f t="shared" si="74"/>
        <v>-12</v>
      </c>
    </row>
    <row r="126" spans="1:29" ht="15" customHeight="1" x14ac:dyDescent="0.25">
      <c r="A126">
        <f t="shared" si="50"/>
        <v>13.357023688823563</v>
      </c>
      <c r="B126" s="31">
        <f t="shared" si="51"/>
        <v>13.365308638050255</v>
      </c>
      <c r="C126" s="93">
        <f t="shared" si="52"/>
        <v>13.361166163436909</v>
      </c>
      <c r="D126" s="34">
        <f t="shared" si="53"/>
        <v>88.380340754482447</v>
      </c>
      <c r="E126" s="34">
        <f t="shared" si="54"/>
        <v>0</v>
      </c>
      <c r="F126" s="34">
        <f t="shared" si="55"/>
        <v>303.48866596929923</v>
      </c>
      <c r="G126">
        <f t="shared" si="56"/>
        <v>0</v>
      </c>
      <c r="H126">
        <f t="shared" si="57"/>
        <v>0</v>
      </c>
      <c r="I126" s="34">
        <f t="shared" si="58"/>
        <v>0.41638147174803408</v>
      </c>
      <c r="J126">
        <f t="shared" si="59"/>
        <v>7.6743698848749306E-2</v>
      </c>
      <c r="K126">
        <f t="shared" si="60"/>
        <v>1.0301167630704604E-4</v>
      </c>
      <c r="L126">
        <f t="shared" si="61"/>
        <v>8.2849492266909401E-3</v>
      </c>
      <c r="M126" s="26">
        <f t="shared" si="62"/>
        <v>7.6743698848749306E-2</v>
      </c>
      <c r="N126" s="34" t="e">
        <f t="shared" si="63"/>
        <v>#DIV/0!</v>
      </c>
      <c r="O126" s="34" t="e">
        <f t="shared" si="64"/>
        <v>#DIV/0!</v>
      </c>
      <c r="P126" s="35" t="e">
        <f t="shared" si="65"/>
        <v>#DIV/0!</v>
      </c>
      <c r="Q126" s="35" t="e">
        <f t="shared" si="66"/>
        <v>#NUM!</v>
      </c>
      <c r="R126" s="44"/>
      <c r="S126" s="61">
        <v>15</v>
      </c>
      <c r="T126" s="34">
        <f t="shared" si="67"/>
        <v>24.140160009149998</v>
      </c>
      <c r="U126" s="67">
        <f t="shared" si="68"/>
        <v>0</v>
      </c>
      <c r="V126" s="26">
        <f t="shared" si="69"/>
        <v>0.1242742384003641</v>
      </c>
      <c r="W126" s="79">
        <f t="shared" si="70"/>
        <v>914</v>
      </c>
      <c r="X126" s="79">
        <f>'Elevation Data'!K128</f>
        <v>914</v>
      </c>
      <c r="Y126" s="76">
        <f t="shared" si="71"/>
        <v>914</v>
      </c>
      <c r="Z126" s="76">
        <f t="shared" si="72"/>
        <v>105.6</v>
      </c>
      <c r="AA126" s="76">
        <f>'Elevation Data'!J128</f>
        <v>105.8</v>
      </c>
      <c r="AB126" s="31">
        <f t="shared" si="73"/>
        <v>0.20000000000000284</v>
      </c>
      <c r="AC126" s="79">
        <f t="shared" si="74"/>
        <v>0</v>
      </c>
    </row>
    <row r="127" spans="1:29" ht="15" customHeight="1" x14ac:dyDescent="0.25">
      <c r="A127">
        <f t="shared" si="50"/>
        <v>13.365308638050255</v>
      </c>
      <c r="B127" s="31">
        <f t="shared" si="51"/>
        <v>13.381878536503637</v>
      </c>
      <c r="C127" s="93">
        <f t="shared" si="52"/>
        <v>13.373593587276945</v>
      </c>
      <c r="D127" s="34">
        <f t="shared" si="53"/>
        <v>88.269270330497335</v>
      </c>
      <c r="E127" s="34">
        <f t="shared" si="54"/>
        <v>0</v>
      </c>
      <c r="F127" s="34">
        <f t="shared" si="55"/>
        <v>303.29898428028855</v>
      </c>
      <c r="G127">
        <f t="shared" si="56"/>
        <v>1.9747406050167844</v>
      </c>
      <c r="H127">
        <f t="shared" si="57"/>
        <v>0</v>
      </c>
      <c r="I127" s="34">
        <f t="shared" si="58"/>
        <v>0.41638147174803408</v>
      </c>
      <c r="J127">
        <f t="shared" si="59"/>
        <v>7.7194471302286211E-2</v>
      </c>
      <c r="K127">
        <f t="shared" si="60"/>
        <v>1.0361674000306874E-4</v>
      </c>
      <c r="L127">
        <f t="shared" si="61"/>
        <v>1.656989845338129E-2</v>
      </c>
      <c r="M127" s="26">
        <f t="shared" si="62"/>
        <v>7.7194471302286211E-2</v>
      </c>
      <c r="N127" s="34" t="e">
        <f t="shared" si="63"/>
        <v>#DIV/0!</v>
      </c>
      <c r="O127" s="34" t="e">
        <f t="shared" si="64"/>
        <v>#DIV/0!</v>
      </c>
      <c r="P127" s="35" t="e">
        <f t="shared" si="65"/>
        <v>#DIV/0!</v>
      </c>
      <c r="Q127" s="35" t="e">
        <f t="shared" si="66"/>
        <v>#NUM!</v>
      </c>
      <c r="R127" s="44"/>
      <c r="S127" s="61">
        <v>15</v>
      </c>
      <c r="T127" s="34">
        <f t="shared" si="67"/>
        <v>24.140160009149998</v>
      </c>
      <c r="U127" s="67">
        <f t="shared" si="68"/>
        <v>3.0000000000000641E-2</v>
      </c>
      <c r="V127" s="26">
        <f t="shared" si="69"/>
        <v>0.24854847680071937</v>
      </c>
      <c r="W127" s="79">
        <f t="shared" si="70"/>
        <v>914</v>
      </c>
      <c r="X127" s="79">
        <f>'Elevation Data'!K129</f>
        <v>926</v>
      </c>
      <c r="Y127" s="76">
        <f t="shared" si="71"/>
        <v>920</v>
      </c>
      <c r="Z127" s="76">
        <f t="shared" si="72"/>
        <v>105.8</v>
      </c>
      <c r="AA127" s="76">
        <f>'Elevation Data'!J129</f>
        <v>106.19999999999999</v>
      </c>
      <c r="AB127" s="31">
        <f t="shared" si="73"/>
        <v>0.39999999999999147</v>
      </c>
      <c r="AC127" s="79">
        <f t="shared" si="74"/>
        <v>12</v>
      </c>
    </row>
    <row r="128" spans="1:29" ht="15" customHeight="1" x14ac:dyDescent="0.25">
      <c r="A128">
        <f t="shared" si="50"/>
        <v>13.381878536503637</v>
      </c>
      <c r="B128" s="31">
        <f t="shared" si="51"/>
        <v>13.40673338418371</v>
      </c>
      <c r="C128" s="93">
        <f t="shared" si="52"/>
        <v>13.394305960343672</v>
      </c>
      <c r="D128" s="34">
        <f t="shared" si="53"/>
        <v>88.084167781981918</v>
      </c>
      <c r="E128" s="34">
        <f t="shared" si="54"/>
        <v>0</v>
      </c>
      <c r="F128" s="34">
        <f t="shared" si="55"/>
        <v>303.28318097224462</v>
      </c>
      <c r="G128">
        <f t="shared" si="56"/>
        <v>-1.2068993508206016</v>
      </c>
      <c r="H128">
        <f t="shared" si="57"/>
        <v>0</v>
      </c>
      <c r="I128" s="34">
        <f t="shared" si="58"/>
        <v>0.41638147174803408</v>
      </c>
      <c r="J128">
        <f t="shared" si="59"/>
        <v>7.6387036134639402E-2</v>
      </c>
      <c r="K128">
        <f t="shared" si="60"/>
        <v>1.0253293440891195E-4</v>
      </c>
      <c r="L128">
        <f t="shared" si="61"/>
        <v>2.485484768007282E-2</v>
      </c>
      <c r="M128" s="26">
        <f t="shared" si="62"/>
        <v>7.6387036134639402E-2</v>
      </c>
      <c r="N128" s="34" t="e">
        <f t="shared" si="63"/>
        <v>#DIV/0!</v>
      </c>
      <c r="O128" s="34" t="e">
        <f t="shared" si="64"/>
        <v>#DIV/0!</v>
      </c>
      <c r="P128" s="35" t="e">
        <f t="shared" si="65"/>
        <v>#DIV/0!</v>
      </c>
      <c r="Q128" s="35" t="e">
        <f t="shared" si="66"/>
        <v>#NUM!</v>
      </c>
      <c r="R128" s="44"/>
      <c r="S128" s="61">
        <v>15</v>
      </c>
      <c r="T128" s="34">
        <f t="shared" si="67"/>
        <v>24.140160009149998</v>
      </c>
      <c r="U128" s="67">
        <f t="shared" si="68"/>
        <v>-1.8333333333333073E-2</v>
      </c>
      <c r="V128" s="26">
        <f t="shared" si="69"/>
        <v>0.37282271520109228</v>
      </c>
      <c r="W128" s="79">
        <f t="shared" si="70"/>
        <v>926</v>
      </c>
      <c r="X128" s="79">
        <f>'Elevation Data'!K130</f>
        <v>915</v>
      </c>
      <c r="Y128" s="76">
        <f t="shared" si="71"/>
        <v>920.5</v>
      </c>
      <c r="Z128" s="76">
        <f t="shared" si="72"/>
        <v>106.19999999999999</v>
      </c>
      <c r="AA128" s="76">
        <f>'Elevation Data'!J130</f>
        <v>106.8</v>
      </c>
      <c r="AB128" s="31">
        <f t="shared" si="73"/>
        <v>0.60000000000000853</v>
      </c>
      <c r="AC128" s="79">
        <f t="shared" si="74"/>
        <v>-11</v>
      </c>
    </row>
    <row r="129" spans="1:29" ht="15" customHeight="1" x14ac:dyDescent="0.25">
      <c r="A129">
        <f t="shared" si="50"/>
        <v>13.40673338418371</v>
      </c>
      <c r="B129" s="31">
        <f t="shared" si="51"/>
        <v>13.502010300290655</v>
      </c>
      <c r="C129" s="93">
        <f t="shared" si="52"/>
        <v>13.454371842237181</v>
      </c>
      <c r="D129" s="34">
        <f t="shared" si="53"/>
        <v>87.547491758085272</v>
      </c>
      <c r="E129" s="34">
        <f t="shared" si="54"/>
        <v>0</v>
      </c>
      <c r="F129" s="34">
        <f t="shared" si="55"/>
        <v>303.66260896195661</v>
      </c>
      <c r="G129">
        <f t="shared" si="56"/>
        <v>-0.37210641021152224</v>
      </c>
      <c r="H129">
        <f t="shared" si="57"/>
        <v>0</v>
      </c>
      <c r="I129" s="34">
        <f t="shared" si="58"/>
        <v>0.41638147174803408</v>
      </c>
      <c r="J129">
        <f t="shared" si="59"/>
        <v>7.6693657581690181E-2</v>
      </c>
      <c r="K129">
        <f t="shared" si="60"/>
        <v>1.0294450682106065E-4</v>
      </c>
      <c r="L129">
        <f t="shared" si="61"/>
        <v>9.5276916106944345E-2</v>
      </c>
      <c r="M129" s="26">
        <f t="shared" si="62"/>
        <v>7.6693657581690181E-2</v>
      </c>
      <c r="N129" s="34" t="e">
        <f t="shared" si="63"/>
        <v>#DIV/0!</v>
      </c>
      <c r="O129" s="34" t="e">
        <f t="shared" si="64"/>
        <v>#DIV/0!</v>
      </c>
      <c r="P129" s="35" t="e">
        <f t="shared" si="65"/>
        <v>#DIV/0!</v>
      </c>
      <c r="Q129" s="35" t="e">
        <f t="shared" si="66"/>
        <v>#NUM!</v>
      </c>
      <c r="R129" s="44"/>
      <c r="S129" s="61">
        <v>15</v>
      </c>
      <c r="T129" s="34">
        <f t="shared" si="67"/>
        <v>24.140160009149998</v>
      </c>
      <c r="U129" s="67">
        <f t="shared" si="68"/>
        <v>-5.6521739130434854E-3</v>
      </c>
      <c r="V129" s="26">
        <f t="shared" si="69"/>
        <v>1.4291537416041651</v>
      </c>
      <c r="W129" s="79">
        <f t="shared" si="70"/>
        <v>915</v>
      </c>
      <c r="X129" s="79">
        <f>'Elevation Data'!K131</f>
        <v>902</v>
      </c>
      <c r="Y129" s="76">
        <f t="shared" si="71"/>
        <v>908.5</v>
      </c>
      <c r="Z129" s="76">
        <f t="shared" si="72"/>
        <v>106.8</v>
      </c>
      <c r="AA129" s="76">
        <f>'Elevation Data'!J131</f>
        <v>109.1</v>
      </c>
      <c r="AB129" s="31">
        <f t="shared" si="73"/>
        <v>2.2999999999999972</v>
      </c>
      <c r="AC129" s="79">
        <f t="shared" si="74"/>
        <v>-13</v>
      </c>
    </row>
    <row r="130" spans="1:29" ht="15" customHeight="1" x14ac:dyDescent="0.25">
      <c r="A130">
        <f t="shared" si="50"/>
        <v>13.502010300290655</v>
      </c>
      <c r="B130" s="31">
        <f t="shared" si="51"/>
        <v>13.522722673357382</v>
      </c>
      <c r="C130" s="93">
        <f t="shared" si="52"/>
        <v>13.512366486824018</v>
      </c>
      <c r="D130" s="34">
        <f t="shared" si="53"/>
        <v>87.029527884427452</v>
      </c>
      <c r="E130" s="34">
        <f t="shared" si="54"/>
        <v>0</v>
      </c>
      <c r="F130" s="34">
        <f t="shared" si="55"/>
        <v>304.05817629358631</v>
      </c>
      <c r="G130">
        <f t="shared" si="56"/>
        <v>-1.5798777993086284</v>
      </c>
      <c r="H130">
        <f t="shared" si="57"/>
        <v>0</v>
      </c>
      <c r="I130" s="34">
        <f t="shared" si="58"/>
        <v>0.41638147174803408</v>
      </c>
      <c r="J130">
        <f t="shared" si="59"/>
        <v>7.6488555546976186E-2</v>
      </c>
      <c r="K130">
        <f t="shared" si="60"/>
        <v>1.026692020764781E-4</v>
      </c>
      <c r="L130">
        <f t="shared" si="61"/>
        <v>2.0712373066727057E-2</v>
      </c>
      <c r="M130" s="26">
        <f t="shared" si="62"/>
        <v>7.6488555546976186E-2</v>
      </c>
      <c r="N130" s="34" t="e">
        <f t="shared" si="63"/>
        <v>#DIV/0!</v>
      </c>
      <c r="O130" s="34" t="e">
        <f t="shared" si="64"/>
        <v>#DIV/0!</v>
      </c>
      <c r="P130" s="35" t="e">
        <f t="shared" si="65"/>
        <v>#DIV/0!</v>
      </c>
      <c r="Q130" s="35" t="e">
        <f t="shared" si="66"/>
        <v>#NUM!</v>
      </c>
      <c r="R130" s="44"/>
      <c r="S130" s="61">
        <v>15</v>
      </c>
      <c r="T130" s="34">
        <f t="shared" si="67"/>
        <v>24.140160009149998</v>
      </c>
      <c r="U130" s="67">
        <f t="shared" si="68"/>
        <v>-2.4E-2</v>
      </c>
      <c r="V130" s="26">
        <f t="shared" si="69"/>
        <v>0.31068559600090584</v>
      </c>
      <c r="W130" s="79">
        <f t="shared" si="70"/>
        <v>902</v>
      </c>
      <c r="X130" s="79">
        <f>'Elevation Data'!K132</f>
        <v>890</v>
      </c>
      <c r="Y130" s="76">
        <f t="shared" si="71"/>
        <v>896</v>
      </c>
      <c r="Z130" s="76">
        <f t="shared" si="72"/>
        <v>109.1</v>
      </c>
      <c r="AA130" s="76">
        <f>'Elevation Data'!J132</f>
        <v>109.6</v>
      </c>
      <c r="AB130" s="31">
        <f t="shared" si="73"/>
        <v>0.5</v>
      </c>
      <c r="AC130" s="79">
        <f t="shared" si="74"/>
        <v>-12</v>
      </c>
    </row>
    <row r="131" spans="1:29" ht="15" customHeight="1" x14ac:dyDescent="0.25">
      <c r="A131">
        <f t="shared" si="50"/>
        <v>13.522722673357382</v>
      </c>
      <c r="B131" s="31">
        <f t="shared" si="51"/>
        <v>13.738131353251344</v>
      </c>
      <c r="C131" s="93">
        <f t="shared" si="52"/>
        <v>13.630427013304363</v>
      </c>
      <c r="D131" s="34">
        <f t="shared" si="53"/>
        <v>85.975906772574618</v>
      </c>
      <c r="E131" s="34">
        <f t="shared" si="54"/>
        <v>0</v>
      </c>
      <c r="F131" s="34">
        <f t="shared" si="55"/>
        <v>305.38974944218904</v>
      </c>
      <c r="G131">
        <f t="shared" si="56"/>
        <v>-0.91152634159906276</v>
      </c>
      <c r="H131">
        <f t="shared" si="57"/>
        <v>0</v>
      </c>
      <c r="I131" s="34">
        <f t="shared" si="58"/>
        <v>0.41638147174803408</v>
      </c>
      <c r="J131">
        <f t="shared" si="59"/>
        <v>7.6993587013216666E-2</v>
      </c>
      <c r="K131">
        <f t="shared" si="60"/>
        <v>1.033470966620358E-4</v>
      </c>
      <c r="L131">
        <f t="shared" si="61"/>
        <v>0.21540867989396151</v>
      </c>
      <c r="M131" s="26">
        <f t="shared" si="62"/>
        <v>7.6993587013216666E-2</v>
      </c>
      <c r="N131" s="34" t="e">
        <f t="shared" si="63"/>
        <v>#DIV/0!</v>
      </c>
      <c r="O131" s="34" t="e">
        <f t="shared" si="64"/>
        <v>#DIV/0!</v>
      </c>
      <c r="P131" s="35" t="e">
        <f t="shared" si="65"/>
        <v>#DIV/0!</v>
      </c>
      <c r="Q131" s="35" t="e">
        <f t="shared" si="66"/>
        <v>#NUM!</v>
      </c>
      <c r="R131" s="44"/>
      <c r="S131" s="61">
        <v>15</v>
      </c>
      <c r="T131" s="34">
        <f t="shared" si="67"/>
        <v>24.140160009149998</v>
      </c>
      <c r="U131" s="67">
        <f t="shared" si="68"/>
        <v>-1.384615384615384E-2</v>
      </c>
      <c r="V131" s="26">
        <f t="shared" si="69"/>
        <v>3.2311301984094225</v>
      </c>
      <c r="W131" s="79">
        <f t="shared" si="70"/>
        <v>890</v>
      </c>
      <c r="X131" s="79">
        <f>'Elevation Data'!K133</f>
        <v>818</v>
      </c>
      <c r="Y131" s="76">
        <f t="shared" si="71"/>
        <v>854</v>
      </c>
      <c r="Z131" s="76">
        <f t="shared" si="72"/>
        <v>109.6</v>
      </c>
      <c r="AA131" s="76">
        <f>'Elevation Data'!J133</f>
        <v>114.8</v>
      </c>
      <c r="AB131" s="31">
        <f t="shared" si="73"/>
        <v>5.2000000000000028</v>
      </c>
      <c r="AC131" s="79">
        <f t="shared" si="74"/>
        <v>-72</v>
      </c>
    </row>
    <row r="132" spans="1:29" ht="15" customHeight="1" x14ac:dyDescent="0.25">
      <c r="A132">
        <f t="shared" si="50"/>
        <v>13.738131353251344</v>
      </c>
      <c r="B132" s="31">
        <f t="shared" si="51"/>
        <v>13.75055877709138</v>
      </c>
      <c r="C132" s="93">
        <f t="shared" si="52"/>
        <v>13.744345065171363</v>
      </c>
      <c r="D132" s="34">
        <f t="shared" si="53"/>
        <v>84.960559177028628</v>
      </c>
      <c r="E132" s="34">
        <f t="shared" si="54"/>
        <v>0</v>
      </c>
      <c r="F132" s="34">
        <f t="shared" si="55"/>
        <v>306.72544673849194</v>
      </c>
      <c r="G132">
        <f t="shared" si="56"/>
        <v>-2.6370657380128506</v>
      </c>
      <c r="H132">
        <f t="shared" si="57"/>
        <v>0</v>
      </c>
      <c r="I132" s="34">
        <f t="shared" si="58"/>
        <v>0.41638147174803408</v>
      </c>
      <c r="J132">
        <f t="shared" si="59"/>
        <v>7.6895142038441194E-2</v>
      </c>
      <c r="K132">
        <f t="shared" si="60"/>
        <v>1.032149557562969E-4</v>
      </c>
      <c r="L132">
        <f t="shared" si="61"/>
        <v>1.2427423840036115E-2</v>
      </c>
      <c r="M132" s="26">
        <f t="shared" si="62"/>
        <v>7.6895142038441194E-2</v>
      </c>
      <c r="N132" s="34" t="e">
        <f t="shared" si="63"/>
        <v>#DIV/0!</v>
      </c>
      <c r="O132" s="34" t="e">
        <f t="shared" si="64"/>
        <v>#DIV/0!</v>
      </c>
      <c r="P132" s="35" t="e">
        <f t="shared" si="65"/>
        <v>#DIV/0!</v>
      </c>
      <c r="Q132" s="35" t="e">
        <f t="shared" si="66"/>
        <v>#NUM!</v>
      </c>
      <c r="R132" s="44"/>
      <c r="S132" s="94">
        <v>15</v>
      </c>
      <c r="T132" s="95">
        <f t="shared" si="67"/>
        <v>24.140160009149998</v>
      </c>
      <c r="U132" s="96">
        <f t="shared" si="68"/>
        <v>-4.0066666666666986E-2</v>
      </c>
      <c r="V132" s="97">
        <f t="shared" si="69"/>
        <v>0.18641135760054173</v>
      </c>
      <c r="W132" s="98">
        <f t="shared" si="70"/>
        <v>818</v>
      </c>
      <c r="X132" s="98">
        <f>'Elevation Data'!K134</f>
        <v>805.98</v>
      </c>
      <c r="Y132" s="99">
        <f t="shared" si="71"/>
        <v>811.99</v>
      </c>
      <c r="Z132" s="99">
        <f t="shared" si="72"/>
        <v>114.8</v>
      </c>
      <c r="AA132" s="99">
        <f>'Elevation Data'!J134</f>
        <v>115.1</v>
      </c>
      <c r="AB132" s="100">
        <f t="shared" si="73"/>
        <v>0.29999999999999716</v>
      </c>
      <c r="AC132" s="98">
        <f t="shared" si="74"/>
        <v>-12.019999999999982</v>
      </c>
    </row>
    <row r="133" spans="1:29" ht="15" customHeight="1" x14ac:dyDescent="0.25">
      <c r="A133">
        <f t="shared" si="50"/>
        <v>13.75055877709138</v>
      </c>
      <c r="B133" s="31">
        <f t="shared" si="51"/>
        <v>14.040532000025559</v>
      </c>
      <c r="C133" s="93">
        <f t="shared" si="52"/>
        <v>13.895545388558469</v>
      </c>
      <c r="D133" s="34">
        <f t="shared" si="53"/>
        <v>83.615455947702671</v>
      </c>
      <c r="E133" s="34">
        <f t="shared" si="54"/>
        <v>0</v>
      </c>
      <c r="F133" s="34">
        <f t="shared" si="55"/>
        <v>304.6128531963584</v>
      </c>
      <c r="G133">
        <f t="shared" si="56"/>
        <v>1.3638064545519952</v>
      </c>
      <c r="H133">
        <f t="shared" si="57"/>
        <v>0</v>
      </c>
      <c r="I133" s="34">
        <f t="shared" si="58"/>
        <v>0.41638147174803408</v>
      </c>
      <c r="J133">
        <f t="shared" si="59"/>
        <v>7.73719800814794E-2</v>
      </c>
      <c r="K133">
        <f t="shared" si="60"/>
        <v>1.0385500682077772E-4</v>
      </c>
      <c r="L133">
        <f t="shared" si="61"/>
        <v>0.28997322293417876</v>
      </c>
      <c r="M133" s="26">
        <f t="shared" si="62"/>
        <v>7.73719800814794E-2</v>
      </c>
      <c r="N133" s="34" t="e">
        <f t="shared" si="63"/>
        <v>#DIV/0!</v>
      </c>
      <c r="O133" s="34" t="e">
        <f t="shared" si="64"/>
        <v>#DIV/0!</v>
      </c>
      <c r="P133" s="35" t="e">
        <f t="shared" si="65"/>
        <v>#DIV/0!</v>
      </c>
      <c r="Q133" s="35" t="e">
        <f t="shared" si="66"/>
        <v>#NUM!</v>
      </c>
      <c r="R133" s="44"/>
      <c r="S133" s="61">
        <v>15</v>
      </c>
      <c r="T133" s="34">
        <f t="shared" si="67"/>
        <v>24.140160009149998</v>
      </c>
      <c r="U133" s="67">
        <f t="shared" si="68"/>
        <v>2.0717142857142854E-2</v>
      </c>
      <c r="V133" s="26">
        <f t="shared" si="69"/>
        <v>4.3495983440126817</v>
      </c>
      <c r="W133" s="79">
        <f t="shared" si="70"/>
        <v>805.98</v>
      </c>
      <c r="X133" s="79">
        <f>'Elevation Data'!K135</f>
        <v>951</v>
      </c>
      <c r="Y133" s="76">
        <f t="shared" si="71"/>
        <v>878.49</v>
      </c>
      <c r="Z133" s="76">
        <f t="shared" si="72"/>
        <v>115.1</v>
      </c>
      <c r="AA133" s="76">
        <f>'Elevation Data'!J135</f>
        <v>122.1</v>
      </c>
      <c r="AB133" s="31">
        <f t="shared" si="73"/>
        <v>7</v>
      </c>
      <c r="AC133" s="79">
        <f t="shared" si="74"/>
        <v>145.01999999999998</v>
      </c>
    </row>
    <row r="134" spans="1:29" ht="15" customHeight="1" x14ac:dyDescent="0.25">
      <c r="A134">
        <f t="shared" si="50"/>
        <v>14.040532000025559</v>
      </c>
      <c r="B134" s="31">
        <f t="shared" si="51"/>
        <v>14.4092122406133</v>
      </c>
      <c r="C134" s="93">
        <f t="shared" si="52"/>
        <v>14.22487212031943</v>
      </c>
      <c r="D134" s="34">
        <f t="shared" si="53"/>
        <v>80.699166463138312</v>
      </c>
      <c r="E134" s="34">
        <f t="shared" si="54"/>
        <v>0</v>
      </c>
      <c r="F134" s="34">
        <f t="shared" si="55"/>
        <v>301.73706699752074</v>
      </c>
      <c r="G134">
        <f t="shared" si="56"/>
        <v>0.27369345636141318</v>
      </c>
      <c r="H134">
        <f t="shared" si="57"/>
        <v>0</v>
      </c>
      <c r="I134" s="34">
        <f t="shared" si="58"/>
        <v>0.41638147174803408</v>
      </c>
      <c r="J134">
        <f t="shared" si="59"/>
        <v>7.6370490385260142E-2</v>
      </c>
      <c r="K134">
        <f t="shared" si="60"/>
        <v>1.0251072534934247E-4</v>
      </c>
      <c r="L134">
        <f t="shared" si="61"/>
        <v>0.36868024058774185</v>
      </c>
      <c r="M134" s="26">
        <f t="shared" si="62"/>
        <v>7.6370490385260142E-2</v>
      </c>
      <c r="N134" s="34" t="e">
        <f t="shared" si="63"/>
        <v>#DIV/0!</v>
      </c>
      <c r="O134" s="34" t="e">
        <f t="shared" si="64"/>
        <v>#DIV/0!</v>
      </c>
      <c r="P134" s="35" t="e">
        <f t="shared" si="65"/>
        <v>#DIV/0!</v>
      </c>
      <c r="Q134" s="35" t="e">
        <f t="shared" si="66"/>
        <v>#NUM!</v>
      </c>
      <c r="R134" s="44"/>
      <c r="S134" s="61">
        <v>15</v>
      </c>
      <c r="T134" s="34">
        <f t="shared" si="67"/>
        <v>24.140160009149998</v>
      </c>
      <c r="U134" s="67">
        <f t="shared" si="68"/>
        <v>4.1573033707865146E-3</v>
      </c>
      <c r="V134" s="26">
        <f t="shared" si="69"/>
        <v>5.5302036088161275</v>
      </c>
      <c r="W134" s="79">
        <f t="shared" si="70"/>
        <v>951</v>
      </c>
      <c r="X134" s="79">
        <f>'Elevation Data'!K136</f>
        <v>988</v>
      </c>
      <c r="Y134" s="76">
        <f t="shared" si="71"/>
        <v>969.5</v>
      </c>
      <c r="Z134" s="76">
        <f t="shared" si="72"/>
        <v>122.1</v>
      </c>
      <c r="AA134" s="76">
        <f>'Elevation Data'!J136</f>
        <v>131</v>
      </c>
      <c r="AB134" s="31">
        <f t="shared" si="73"/>
        <v>8.9000000000000057</v>
      </c>
      <c r="AC134" s="79">
        <f t="shared" si="74"/>
        <v>37</v>
      </c>
    </row>
    <row r="135" spans="1:29" ht="15" customHeight="1" x14ac:dyDescent="0.25">
      <c r="A135">
        <f t="shared" si="50"/>
        <v>14.4092122406133</v>
      </c>
      <c r="B135" s="31">
        <f t="shared" si="51"/>
        <v>14.413354715226646</v>
      </c>
      <c r="C135" s="93">
        <f t="shared" si="52"/>
        <v>14.411283477919973</v>
      </c>
      <c r="D135" s="34">
        <f t="shared" si="53"/>
        <v>79.05893926654727</v>
      </c>
      <c r="E135" s="34">
        <f t="shared" si="54"/>
        <v>0</v>
      </c>
      <c r="F135" s="34">
        <f t="shared" si="55"/>
        <v>301.13894288984989</v>
      </c>
      <c r="G135">
        <f t="shared" si="56"/>
        <v>0.65833464336550751</v>
      </c>
      <c r="H135">
        <f t="shared" si="57"/>
        <v>0</v>
      </c>
      <c r="I135" s="34">
        <f t="shared" si="58"/>
        <v>0.41638147174803408</v>
      </c>
      <c r="J135">
        <f t="shared" si="59"/>
        <v>7.6316580556808941E-2</v>
      </c>
      <c r="K135">
        <f t="shared" si="60"/>
        <v>1.0243836316350194E-4</v>
      </c>
      <c r="L135">
        <f t="shared" si="61"/>
        <v>4.142474613345176E-3</v>
      </c>
      <c r="M135" s="26">
        <f t="shared" si="62"/>
        <v>7.6316580556808941E-2</v>
      </c>
      <c r="N135" s="34" t="e">
        <f t="shared" si="63"/>
        <v>#DIV/0!</v>
      </c>
      <c r="O135" s="34" t="e">
        <f t="shared" si="64"/>
        <v>#DIV/0!</v>
      </c>
      <c r="P135" s="35" t="e">
        <f t="shared" si="65"/>
        <v>#DIV/0!</v>
      </c>
      <c r="Q135" s="35" t="e">
        <f t="shared" si="66"/>
        <v>#NUM!</v>
      </c>
      <c r="R135" s="44"/>
      <c r="S135" s="94">
        <v>15</v>
      </c>
      <c r="T135" s="95">
        <f t="shared" si="67"/>
        <v>24.140160009149998</v>
      </c>
      <c r="U135" s="96">
        <f t="shared" si="68"/>
        <v>1.0000000000000569E-2</v>
      </c>
      <c r="V135" s="97">
        <f t="shared" si="69"/>
        <v>6.2137119200177636E-2</v>
      </c>
      <c r="W135" s="98">
        <f t="shared" si="70"/>
        <v>988</v>
      </c>
      <c r="X135" s="98">
        <f>'Elevation Data'!K137</f>
        <v>989</v>
      </c>
      <c r="Y135" s="99">
        <f t="shared" si="71"/>
        <v>988.5</v>
      </c>
      <c r="Z135" s="99">
        <f t="shared" si="72"/>
        <v>131</v>
      </c>
      <c r="AA135" s="99">
        <f>'Elevation Data'!J137</f>
        <v>131.1</v>
      </c>
      <c r="AB135" s="100">
        <f t="shared" si="73"/>
        <v>9.9999999999994316E-2</v>
      </c>
      <c r="AC135" s="98">
        <f t="shared" si="74"/>
        <v>1</v>
      </c>
    </row>
    <row r="136" spans="1:29" ht="15" customHeight="1" x14ac:dyDescent="0.25">
      <c r="A136">
        <f t="shared" si="50"/>
        <v>14.413354715226646</v>
      </c>
      <c r="B136" s="31">
        <f t="shared" si="51"/>
        <v>14.434067088293373</v>
      </c>
      <c r="C136" s="93">
        <f t="shared" si="52"/>
        <v>14.423710901760009</v>
      </c>
      <c r="D136" s="34">
        <f t="shared" si="53"/>
        <v>78.949907931043157</v>
      </c>
      <c r="E136" s="34">
        <f t="shared" si="54"/>
        <v>0</v>
      </c>
      <c r="F136" s="34">
        <f t="shared" si="55"/>
        <v>301.34347696704941</v>
      </c>
      <c r="G136">
        <f t="shared" si="56"/>
        <v>-1.8431268667909582</v>
      </c>
      <c r="H136">
        <f t="shared" si="57"/>
        <v>0</v>
      </c>
      <c r="I136" s="34">
        <f t="shared" si="58"/>
        <v>0.41638147174803408</v>
      </c>
      <c r="J136">
        <f t="shared" si="59"/>
        <v>7.5736548376769311E-2</v>
      </c>
      <c r="K136">
        <f t="shared" si="60"/>
        <v>1.0165979647888499E-4</v>
      </c>
      <c r="L136">
        <f t="shared" si="61"/>
        <v>2.0712373066727057E-2</v>
      </c>
      <c r="M136" s="26">
        <f t="shared" si="62"/>
        <v>7.5736548376769311E-2</v>
      </c>
      <c r="N136" s="34" t="e">
        <f t="shared" si="63"/>
        <v>#DIV/0!</v>
      </c>
      <c r="O136" s="34" t="e">
        <f t="shared" si="64"/>
        <v>#DIV/0!</v>
      </c>
      <c r="P136" s="35" t="e">
        <f t="shared" si="65"/>
        <v>#DIV/0!</v>
      </c>
      <c r="Q136" s="35" t="e">
        <f t="shared" si="66"/>
        <v>#NUM!</v>
      </c>
      <c r="R136" s="44"/>
      <c r="S136" s="61">
        <v>15</v>
      </c>
      <c r="T136" s="34">
        <f t="shared" si="67"/>
        <v>24.140160009149998</v>
      </c>
      <c r="U136" s="67">
        <f t="shared" si="68"/>
        <v>-2.8000000000000001E-2</v>
      </c>
      <c r="V136" s="26">
        <f t="shared" si="69"/>
        <v>0.31068559600090584</v>
      </c>
      <c r="W136" s="79">
        <f t="shared" si="70"/>
        <v>989</v>
      </c>
      <c r="X136" s="79">
        <f>'Elevation Data'!K138</f>
        <v>975</v>
      </c>
      <c r="Y136" s="76">
        <f t="shared" si="71"/>
        <v>982</v>
      </c>
      <c r="Z136" s="76">
        <f t="shared" si="72"/>
        <v>131.1</v>
      </c>
      <c r="AA136" s="76">
        <f>'Elevation Data'!J138</f>
        <v>131.6</v>
      </c>
      <c r="AB136" s="31">
        <f t="shared" si="73"/>
        <v>0.5</v>
      </c>
      <c r="AC136" s="79">
        <f t="shared" si="74"/>
        <v>-14</v>
      </c>
    </row>
    <row r="137" spans="1:29" ht="15" customHeight="1" x14ac:dyDescent="0.25">
      <c r="A137">
        <f t="shared" si="50"/>
        <v>14.434067088293373</v>
      </c>
      <c r="B137" s="31">
        <f t="shared" si="51"/>
        <v>14.521059055173627</v>
      </c>
      <c r="C137" s="93">
        <f t="shared" si="52"/>
        <v>14.477563071733499</v>
      </c>
      <c r="D137" s="34">
        <f t="shared" si="53"/>
        <v>78.477929392599179</v>
      </c>
      <c r="E137" s="34">
        <f t="shared" si="54"/>
        <v>0</v>
      </c>
      <c r="F137" s="34">
        <f t="shared" si="55"/>
        <v>301.75281758629842</v>
      </c>
      <c r="G137">
        <f t="shared" si="56"/>
        <v>-0.37619544737720306</v>
      </c>
      <c r="H137">
        <f t="shared" si="57"/>
        <v>0</v>
      </c>
      <c r="I137" s="34">
        <f t="shared" si="58"/>
        <v>0.41638147174803408</v>
      </c>
      <c r="J137">
        <f t="shared" si="59"/>
        <v>7.6210354447138695E-2</v>
      </c>
      <c r="K137">
        <f t="shared" si="60"/>
        <v>1.0229577778139422E-4</v>
      </c>
      <c r="L137">
        <f t="shared" si="61"/>
        <v>8.6991966880253402E-2</v>
      </c>
      <c r="M137" s="26">
        <f t="shared" si="62"/>
        <v>7.6210354447138695E-2</v>
      </c>
      <c r="N137" s="34" t="e">
        <f t="shared" si="63"/>
        <v>#DIV/0!</v>
      </c>
      <c r="O137" s="34" t="e">
        <f t="shared" si="64"/>
        <v>#DIV/0!</v>
      </c>
      <c r="P137" s="35" t="e">
        <f t="shared" si="65"/>
        <v>#DIV/0!</v>
      </c>
      <c r="Q137" s="35" t="e">
        <f t="shared" si="66"/>
        <v>#NUM!</v>
      </c>
      <c r="R137" s="44"/>
      <c r="S137" s="61">
        <v>15</v>
      </c>
      <c r="T137" s="34">
        <f t="shared" si="67"/>
        <v>24.140160009149998</v>
      </c>
      <c r="U137" s="67">
        <f t="shared" si="68"/>
        <v>-5.714285714285729E-3</v>
      </c>
      <c r="V137" s="26">
        <f t="shared" si="69"/>
        <v>1.304879503203801</v>
      </c>
      <c r="W137" s="79">
        <f t="shared" si="70"/>
        <v>975</v>
      </c>
      <c r="X137" s="79">
        <f>'Elevation Data'!K139</f>
        <v>963</v>
      </c>
      <c r="Y137" s="76">
        <f t="shared" si="71"/>
        <v>969</v>
      </c>
      <c r="Z137" s="76">
        <f t="shared" si="72"/>
        <v>131.6</v>
      </c>
      <c r="AA137" s="76">
        <f>'Elevation Data'!J139</f>
        <v>133.69999999999999</v>
      </c>
      <c r="AB137" s="31">
        <f t="shared" si="73"/>
        <v>2.0999999999999943</v>
      </c>
      <c r="AC137" s="79">
        <f t="shared" si="74"/>
        <v>-12</v>
      </c>
    </row>
    <row r="138" spans="1:29" ht="15" customHeight="1" x14ac:dyDescent="0.25">
      <c r="A138">
        <f t="shared" si="50"/>
        <v>14.521059055173627</v>
      </c>
      <c r="B138" s="31">
        <f t="shared" si="51"/>
        <v>14.529344004400318</v>
      </c>
      <c r="C138" s="93">
        <f t="shared" si="52"/>
        <v>14.525201529786973</v>
      </c>
      <c r="D138" s="34">
        <f t="shared" si="53"/>
        <v>78.061094234364901</v>
      </c>
      <c r="E138" s="34">
        <f t="shared" si="54"/>
        <v>0</v>
      </c>
      <c r="F138" s="34">
        <f t="shared" si="55"/>
        <v>301.95762416251972</v>
      </c>
      <c r="G138">
        <f t="shared" si="56"/>
        <v>-0.32917143631708873</v>
      </c>
      <c r="H138">
        <f t="shared" si="57"/>
        <v>0</v>
      </c>
      <c r="I138" s="34">
        <f t="shared" si="58"/>
        <v>0.41638147174803408</v>
      </c>
      <c r="J138">
        <f t="shared" si="59"/>
        <v>7.6273948029785515E-2</v>
      </c>
      <c r="K138">
        <f t="shared" si="60"/>
        <v>1.0238113829501412E-4</v>
      </c>
      <c r="L138">
        <f t="shared" si="61"/>
        <v>8.2849492266915299E-3</v>
      </c>
      <c r="M138" s="26">
        <f t="shared" si="62"/>
        <v>7.6273948029785515E-2</v>
      </c>
      <c r="N138" s="34" t="e">
        <f t="shared" si="63"/>
        <v>#DIV/0!</v>
      </c>
      <c r="O138" s="34" t="e">
        <f t="shared" si="64"/>
        <v>#DIV/0!</v>
      </c>
      <c r="P138" s="35" t="e">
        <f t="shared" si="65"/>
        <v>#DIV/0!</v>
      </c>
      <c r="Q138" s="35" t="e">
        <f t="shared" si="66"/>
        <v>#NUM!</v>
      </c>
      <c r="R138" s="44"/>
      <c r="S138" s="61">
        <v>15</v>
      </c>
      <c r="T138" s="34">
        <f t="shared" si="67"/>
        <v>24.140160009149998</v>
      </c>
      <c r="U138" s="67">
        <f t="shared" si="68"/>
        <v>-4.9999999999995734E-3</v>
      </c>
      <c r="V138" s="26">
        <f t="shared" si="69"/>
        <v>0.12427423840037294</v>
      </c>
      <c r="W138" s="79">
        <f t="shared" si="70"/>
        <v>963</v>
      </c>
      <c r="X138" s="79">
        <f>'Elevation Data'!K140</f>
        <v>962</v>
      </c>
      <c r="Y138" s="76">
        <f t="shared" si="71"/>
        <v>962.5</v>
      </c>
      <c r="Z138" s="76">
        <f t="shared" si="72"/>
        <v>133.69999999999999</v>
      </c>
      <c r="AA138" s="76">
        <f>'Elevation Data'!J140</f>
        <v>133.9</v>
      </c>
      <c r="AB138" s="31">
        <f t="shared" si="73"/>
        <v>0.20000000000001705</v>
      </c>
      <c r="AC138" s="79">
        <f t="shared" si="74"/>
        <v>-1</v>
      </c>
    </row>
    <row r="139" spans="1:29" ht="15" customHeight="1" x14ac:dyDescent="0.25">
      <c r="A139">
        <f t="shared" si="50"/>
        <v>14.529344004400318</v>
      </c>
      <c r="B139" s="31">
        <f t="shared" si="51"/>
        <v>14.537628953627008</v>
      </c>
      <c r="C139" s="93">
        <f t="shared" si="52"/>
        <v>14.533486479013664</v>
      </c>
      <c r="D139" s="34">
        <f t="shared" si="53"/>
        <v>77.988668567175878</v>
      </c>
      <c r="E139" s="34">
        <f t="shared" si="54"/>
        <v>0</v>
      </c>
      <c r="F139" s="34">
        <f t="shared" si="55"/>
        <v>301.89459707708374</v>
      </c>
      <c r="G139">
        <f t="shared" si="56"/>
        <v>1.6456926005307217</v>
      </c>
      <c r="H139">
        <f t="shared" si="57"/>
        <v>0</v>
      </c>
      <c r="I139" s="34">
        <f t="shared" si="58"/>
        <v>0.41638147174803408</v>
      </c>
      <c r="J139">
        <f t="shared" si="59"/>
        <v>7.6756735138727897E-2</v>
      </c>
      <c r="K139">
        <f t="shared" si="60"/>
        <v>1.0302917468285624E-4</v>
      </c>
      <c r="L139">
        <f t="shared" si="61"/>
        <v>8.284949226690352E-3</v>
      </c>
      <c r="M139" s="26">
        <f t="shared" si="62"/>
        <v>7.6756735138727897E-2</v>
      </c>
      <c r="N139" s="34" t="e">
        <f t="shared" si="63"/>
        <v>#DIV/0!</v>
      </c>
      <c r="O139" s="34" t="e">
        <f t="shared" si="64"/>
        <v>#DIV/0!</v>
      </c>
      <c r="P139" s="35" t="e">
        <f t="shared" si="65"/>
        <v>#DIV/0!</v>
      </c>
      <c r="Q139" s="35" t="e">
        <f t="shared" si="66"/>
        <v>#NUM!</v>
      </c>
      <c r="R139" s="44"/>
      <c r="S139" s="61">
        <v>15</v>
      </c>
      <c r="T139" s="34">
        <f t="shared" si="67"/>
        <v>24.140160009149998</v>
      </c>
      <c r="U139" s="67">
        <f t="shared" si="68"/>
        <v>2.500000000000142E-2</v>
      </c>
      <c r="V139" s="26">
        <f t="shared" si="69"/>
        <v>0.12427423840035527</v>
      </c>
      <c r="W139" s="79">
        <f t="shared" si="70"/>
        <v>962</v>
      </c>
      <c r="X139" s="79">
        <f>'Elevation Data'!K141</f>
        <v>967</v>
      </c>
      <c r="Y139" s="76">
        <f t="shared" si="71"/>
        <v>964.5</v>
      </c>
      <c r="Z139" s="76">
        <f t="shared" si="72"/>
        <v>133.9</v>
      </c>
      <c r="AA139" s="76">
        <f>'Elevation Data'!J141</f>
        <v>134.1</v>
      </c>
      <c r="AB139" s="31">
        <f t="shared" si="73"/>
        <v>0.19999999999998863</v>
      </c>
      <c r="AC139" s="79">
        <f t="shared" si="74"/>
        <v>5</v>
      </c>
    </row>
    <row r="140" spans="1:29" ht="15" customHeight="1" x14ac:dyDescent="0.25">
      <c r="A140">
        <f t="shared" si="50"/>
        <v>14.537628953627008</v>
      </c>
      <c r="B140" s="31">
        <f t="shared" si="51"/>
        <v>14.545913902853698</v>
      </c>
      <c r="C140" s="93">
        <f t="shared" si="52"/>
        <v>14.541771428240354</v>
      </c>
      <c r="D140" s="34">
        <f t="shared" si="53"/>
        <v>77.916263187608422</v>
      </c>
      <c r="E140" s="34">
        <f t="shared" si="54"/>
        <v>0</v>
      </c>
      <c r="F140" s="34">
        <f t="shared" si="55"/>
        <v>302.02065985076553</v>
      </c>
      <c r="G140">
        <f t="shared" si="56"/>
        <v>-4.2762338360450425</v>
      </c>
      <c r="H140">
        <f t="shared" si="57"/>
        <v>0</v>
      </c>
      <c r="I140" s="34">
        <f t="shared" si="58"/>
        <v>0.41638147174803408</v>
      </c>
      <c r="J140">
        <f t="shared" si="59"/>
        <v>7.5293133203653662E-2</v>
      </c>
      <c r="K140">
        <f t="shared" si="60"/>
        <v>1.0106460832705189E-4</v>
      </c>
      <c r="L140">
        <f t="shared" si="61"/>
        <v>8.284949226690352E-3</v>
      </c>
      <c r="M140" s="26">
        <f t="shared" si="62"/>
        <v>7.5293133203653662E-2</v>
      </c>
      <c r="N140" s="34" t="e">
        <f t="shared" si="63"/>
        <v>#DIV/0!</v>
      </c>
      <c r="O140" s="34" t="e">
        <f t="shared" si="64"/>
        <v>#DIV/0!</v>
      </c>
      <c r="P140" s="35" t="e">
        <f t="shared" si="65"/>
        <v>#DIV/0!</v>
      </c>
      <c r="Q140" s="35" t="e">
        <f t="shared" si="66"/>
        <v>#NUM!</v>
      </c>
      <c r="R140" s="44"/>
      <c r="S140" s="61">
        <v>15</v>
      </c>
      <c r="T140" s="34">
        <f t="shared" si="67"/>
        <v>24.140160009149998</v>
      </c>
      <c r="U140" s="67">
        <f t="shared" si="68"/>
        <v>-6.5000000000003694E-2</v>
      </c>
      <c r="V140" s="26">
        <f t="shared" si="69"/>
        <v>0.12427423840035527</v>
      </c>
      <c r="W140" s="79">
        <f t="shared" si="70"/>
        <v>967</v>
      </c>
      <c r="X140" s="79">
        <f>'Elevation Data'!K142</f>
        <v>954</v>
      </c>
      <c r="Y140" s="76">
        <f t="shared" si="71"/>
        <v>960.5</v>
      </c>
      <c r="Z140" s="76">
        <f t="shared" si="72"/>
        <v>134.1</v>
      </c>
      <c r="AA140" s="76">
        <f>'Elevation Data'!J142</f>
        <v>134.29999999999998</v>
      </c>
      <c r="AB140" s="31">
        <f t="shared" si="73"/>
        <v>0.19999999999998863</v>
      </c>
      <c r="AC140" s="79">
        <f t="shared" si="74"/>
        <v>-13</v>
      </c>
    </row>
    <row r="141" spans="1:29" ht="15" customHeight="1" x14ac:dyDescent="0.25">
      <c r="A141">
        <f t="shared" si="50"/>
        <v>14.545913902853698</v>
      </c>
      <c r="B141" s="31">
        <f t="shared" si="51"/>
        <v>14.558341326693736</v>
      </c>
      <c r="C141" s="93">
        <f t="shared" si="52"/>
        <v>14.552127614773717</v>
      </c>
      <c r="D141" s="34">
        <f t="shared" si="53"/>
        <v>77.825785178923354</v>
      </c>
      <c r="E141" s="34">
        <f t="shared" si="54"/>
        <v>0</v>
      </c>
      <c r="F141" s="34">
        <f t="shared" si="55"/>
        <v>302.25712030895869</v>
      </c>
      <c r="G141">
        <f t="shared" si="56"/>
        <v>-0.43889382607610561</v>
      </c>
      <c r="H141">
        <f t="shared" si="57"/>
        <v>0</v>
      </c>
      <c r="I141" s="34">
        <f t="shared" si="58"/>
        <v>0.41638147174803408</v>
      </c>
      <c r="J141">
        <f t="shared" si="59"/>
        <v>7.6321870695613803E-2</v>
      </c>
      <c r="K141">
        <f t="shared" si="60"/>
        <v>1.0244546402095812E-4</v>
      </c>
      <c r="L141">
        <f t="shared" si="61"/>
        <v>1.2427423840036705E-2</v>
      </c>
      <c r="M141" s="26">
        <f t="shared" si="62"/>
        <v>7.6321870695613803E-2</v>
      </c>
      <c r="N141" s="34" t="e">
        <f t="shared" si="63"/>
        <v>#DIV/0!</v>
      </c>
      <c r="O141" s="34" t="e">
        <f t="shared" si="64"/>
        <v>#DIV/0!</v>
      </c>
      <c r="P141" s="35" t="e">
        <f t="shared" si="65"/>
        <v>#DIV/0!</v>
      </c>
      <c r="Q141" s="35" t="e">
        <f t="shared" si="66"/>
        <v>#NUM!</v>
      </c>
      <c r="R141" s="44"/>
      <c r="S141" s="61">
        <v>15</v>
      </c>
      <c r="T141" s="34">
        <f t="shared" si="67"/>
        <v>24.140160009149998</v>
      </c>
      <c r="U141" s="67">
        <f t="shared" si="68"/>
        <v>-6.6666666666664138E-3</v>
      </c>
      <c r="V141" s="26">
        <f t="shared" si="69"/>
        <v>0.18641135760055058</v>
      </c>
      <c r="W141" s="79">
        <f t="shared" si="70"/>
        <v>954</v>
      </c>
      <c r="X141" s="79">
        <f>'Elevation Data'!K143</f>
        <v>952</v>
      </c>
      <c r="Y141" s="76">
        <f t="shared" si="71"/>
        <v>953</v>
      </c>
      <c r="Z141" s="76">
        <f t="shared" si="72"/>
        <v>134.29999999999998</v>
      </c>
      <c r="AA141" s="76">
        <f>'Elevation Data'!J143</f>
        <v>134.6</v>
      </c>
      <c r="AB141" s="31">
        <f t="shared" si="73"/>
        <v>0.30000000000001137</v>
      </c>
      <c r="AC141" s="79">
        <f t="shared" si="74"/>
        <v>-2</v>
      </c>
    </row>
    <row r="142" spans="1:29" ht="15" customHeight="1" x14ac:dyDescent="0.25">
      <c r="A142">
        <f t="shared" si="50"/>
        <v>14.558341326693736</v>
      </c>
      <c r="B142" s="31">
        <f t="shared" si="51"/>
        <v>14.579053699760463</v>
      </c>
      <c r="C142" s="93">
        <f t="shared" si="52"/>
        <v>14.568697513227098</v>
      </c>
      <c r="D142" s="34">
        <f t="shared" si="53"/>
        <v>77.681087293222816</v>
      </c>
      <c r="E142" s="34">
        <f t="shared" si="54"/>
        <v>0</v>
      </c>
      <c r="F142" s="34">
        <f t="shared" si="55"/>
        <v>302.22558525673531</v>
      </c>
      <c r="G142">
        <f t="shared" si="56"/>
        <v>0.52667087472541918</v>
      </c>
      <c r="H142">
        <f t="shared" si="57"/>
        <v>0</v>
      </c>
      <c r="I142" s="34">
        <f t="shared" si="58"/>
        <v>0.41638147174803408</v>
      </c>
      <c r="J142">
        <f t="shared" si="59"/>
        <v>7.6557736768487067E-2</v>
      </c>
      <c r="K142">
        <f t="shared" si="60"/>
        <v>1.0276206277649271E-4</v>
      </c>
      <c r="L142">
        <f t="shared" si="61"/>
        <v>2.0712373066727057E-2</v>
      </c>
      <c r="M142" s="26">
        <f t="shared" si="62"/>
        <v>7.6557736768487067E-2</v>
      </c>
      <c r="N142" s="34" t="e">
        <f t="shared" si="63"/>
        <v>#DIV/0!</v>
      </c>
      <c r="O142" s="34" t="e">
        <f t="shared" si="64"/>
        <v>#DIV/0!</v>
      </c>
      <c r="P142" s="35" t="e">
        <f t="shared" si="65"/>
        <v>#DIV/0!</v>
      </c>
      <c r="Q142" s="35" t="e">
        <f t="shared" si="66"/>
        <v>#NUM!</v>
      </c>
      <c r="R142" s="44"/>
      <c r="S142" s="61">
        <v>15</v>
      </c>
      <c r="T142" s="34">
        <f t="shared" si="67"/>
        <v>24.140160009149998</v>
      </c>
      <c r="U142" s="67">
        <f t="shared" si="68"/>
        <v>8.0000000000000002E-3</v>
      </c>
      <c r="V142" s="26">
        <f t="shared" si="69"/>
        <v>0.31068559600090584</v>
      </c>
      <c r="W142" s="79">
        <f t="shared" si="70"/>
        <v>952</v>
      </c>
      <c r="X142" s="79">
        <f>'Elevation Data'!K144</f>
        <v>956</v>
      </c>
      <c r="Y142" s="76">
        <f t="shared" si="71"/>
        <v>954</v>
      </c>
      <c r="Z142" s="76">
        <f t="shared" si="72"/>
        <v>134.6</v>
      </c>
      <c r="AA142" s="76">
        <f>'Elevation Data'!J144</f>
        <v>135.1</v>
      </c>
      <c r="AB142" s="31">
        <f t="shared" si="73"/>
        <v>0.5</v>
      </c>
      <c r="AC142" s="79">
        <f t="shared" si="74"/>
        <v>4</v>
      </c>
    </row>
    <row r="143" spans="1:29" ht="15" customHeight="1" x14ac:dyDescent="0.25">
      <c r="A143">
        <f t="shared" si="50"/>
        <v>14.579053699760463</v>
      </c>
      <c r="B143" s="31">
        <f t="shared" si="51"/>
        <v>14.682615565094098</v>
      </c>
      <c r="C143" s="93">
        <f t="shared" si="52"/>
        <v>14.63083463242728</v>
      </c>
      <c r="D143" s="34">
        <f t="shared" si="53"/>
        <v>77.139219450424562</v>
      </c>
      <c r="E143" s="34">
        <f t="shared" si="54"/>
        <v>0</v>
      </c>
      <c r="F143" s="34">
        <f t="shared" si="55"/>
        <v>301.78432037658501</v>
      </c>
      <c r="G143">
        <f t="shared" si="56"/>
        <v>0.63200208345165698</v>
      </c>
      <c r="H143">
        <f t="shared" si="57"/>
        <v>0</v>
      </c>
      <c r="I143" s="34">
        <f t="shared" si="58"/>
        <v>0.41638147174803408</v>
      </c>
      <c r="J143">
        <f t="shared" si="59"/>
        <v>7.6472905033278957E-2</v>
      </c>
      <c r="K143">
        <f t="shared" si="60"/>
        <v>1.0264819467554222E-4</v>
      </c>
      <c r="L143">
        <f t="shared" si="61"/>
        <v>0.10356186533363528</v>
      </c>
      <c r="M143" s="26">
        <f t="shared" si="62"/>
        <v>7.6472905033278957E-2</v>
      </c>
      <c r="N143" s="34" t="e">
        <f t="shared" si="63"/>
        <v>#DIV/0!</v>
      </c>
      <c r="O143" s="34" t="e">
        <f t="shared" si="64"/>
        <v>#DIV/0!</v>
      </c>
      <c r="P143" s="35" t="e">
        <f t="shared" si="65"/>
        <v>#DIV/0!</v>
      </c>
      <c r="Q143" s="35" t="e">
        <f t="shared" si="66"/>
        <v>#NUM!</v>
      </c>
      <c r="R143" s="44"/>
      <c r="S143" s="61">
        <v>15</v>
      </c>
      <c r="T143" s="34">
        <f t="shared" si="67"/>
        <v>24.140160009149998</v>
      </c>
      <c r="U143" s="67">
        <f t="shared" si="68"/>
        <v>9.5999999999999992E-3</v>
      </c>
      <c r="V143" s="26">
        <f t="shared" si="69"/>
        <v>1.5534279800045292</v>
      </c>
      <c r="W143" s="79">
        <f t="shared" si="70"/>
        <v>956</v>
      </c>
      <c r="X143" s="79">
        <f>'Elevation Data'!K145</f>
        <v>980</v>
      </c>
      <c r="Y143" s="76">
        <f t="shared" si="71"/>
        <v>968</v>
      </c>
      <c r="Z143" s="76">
        <f t="shared" si="72"/>
        <v>135.1</v>
      </c>
      <c r="AA143" s="76">
        <f>'Elevation Data'!J145</f>
        <v>137.6</v>
      </c>
      <c r="AB143" s="31">
        <f t="shared" si="73"/>
        <v>2.5</v>
      </c>
      <c r="AC143" s="79">
        <f t="shared" si="74"/>
        <v>24</v>
      </c>
    </row>
    <row r="144" spans="1:29" ht="15" customHeight="1" x14ac:dyDescent="0.25">
      <c r="A144">
        <f t="shared" si="50"/>
        <v>14.682615565094098</v>
      </c>
      <c r="B144" s="31">
        <f t="shared" si="51"/>
        <v>14.869026922694641</v>
      </c>
      <c r="C144" s="93">
        <f t="shared" si="52"/>
        <v>14.77582124389437</v>
      </c>
      <c r="D144" s="34">
        <f t="shared" si="53"/>
        <v>75.879701645863733</v>
      </c>
      <c r="E144" s="34">
        <f t="shared" si="54"/>
        <v>0</v>
      </c>
      <c r="F144" s="34">
        <f t="shared" si="55"/>
        <v>300.14902520195051</v>
      </c>
      <c r="G144">
        <f t="shared" si="56"/>
        <v>1.1703305564408133</v>
      </c>
      <c r="H144">
        <f t="shared" si="57"/>
        <v>0</v>
      </c>
      <c r="I144" s="34">
        <f t="shared" si="58"/>
        <v>0.41638147174803408</v>
      </c>
      <c r="J144">
        <f t="shared" si="59"/>
        <v>7.6195893239934184E-2</v>
      </c>
      <c r="K144">
        <f t="shared" si="60"/>
        <v>1.0227636676501233E-4</v>
      </c>
      <c r="L144">
        <f t="shared" si="61"/>
        <v>0.1864113576005435</v>
      </c>
      <c r="M144" s="26">
        <f t="shared" si="62"/>
        <v>7.6195893239934184E-2</v>
      </c>
      <c r="N144" s="34" t="e">
        <f t="shared" si="63"/>
        <v>#DIV/0!</v>
      </c>
      <c r="O144" s="34" t="e">
        <f t="shared" si="64"/>
        <v>#DIV/0!</v>
      </c>
      <c r="P144" s="35" t="e">
        <f t="shared" si="65"/>
        <v>#DIV/0!</v>
      </c>
      <c r="Q144" s="35" t="e">
        <f t="shared" si="66"/>
        <v>#NUM!</v>
      </c>
      <c r="R144" s="44"/>
      <c r="S144" s="61">
        <v>15</v>
      </c>
      <c r="T144" s="34">
        <f t="shared" si="67"/>
        <v>24.140160009149998</v>
      </c>
      <c r="U144" s="67">
        <f t="shared" si="68"/>
        <v>1.7777777777777778E-2</v>
      </c>
      <c r="V144" s="26">
        <f t="shared" si="69"/>
        <v>2.7961703640081526</v>
      </c>
      <c r="W144" s="79">
        <f t="shared" si="70"/>
        <v>980</v>
      </c>
      <c r="X144" s="79">
        <f>'Elevation Data'!K146</f>
        <v>1060</v>
      </c>
      <c r="Y144" s="76">
        <f t="shared" si="71"/>
        <v>1020</v>
      </c>
      <c r="Z144" s="76">
        <f t="shared" si="72"/>
        <v>137.6</v>
      </c>
      <c r="AA144" s="76">
        <f>'Elevation Data'!J146</f>
        <v>142.1</v>
      </c>
      <c r="AB144" s="31">
        <f t="shared" si="73"/>
        <v>4.5</v>
      </c>
      <c r="AC144" s="79">
        <f t="shared" si="74"/>
        <v>80</v>
      </c>
    </row>
    <row r="145" spans="1:29" ht="15" customHeight="1" x14ac:dyDescent="0.25">
      <c r="A145">
        <f t="shared" si="50"/>
        <v>14.869026922694641</v>
      </c>
      <c r="B145" s="31">
        <f t="shared" si="51"/>
        <v>14.922879092668131</v>
      </c>
      <c r="C145" s="93">
        <f t="shared" si="52"/>
        <v>14.895953007681387</v>
      </c>
      <c r="D145" s="34">
        <f t="shared" si="53"/>
        <v>74.841605995355152</v>
      </c>
      <c r="E145" s="34">
        <f t="shared" si="54"/>
        <v>0</v>
      </c>
      <c r="F145" s="34">
        <f t="shared" si="55"/>
        <v>298.67596547568439</v>
      </c>
      <c r="G145">
        <f t="shared" si="56"/>
        <v>0.70897388196181077</v>
      </c>
      <c r="H145">
        <f t="shared" si="57"/>
        <v>0</v>
      </c>
      <c r="I145" s="34">
        <f t="shared" si="58"/>
        <v>0.41638147174803408</v>
      </c>
      <c r="J145">
        <f t="shared" si="59"/>
        <v>7.5707404249847024E-2</v>
      </c>
      <c r="K145">
        <f t="shared" si="60"/>
        <v>1.0162067684543225E-4</v>
      </c>
      <c r="L145">
        <f t="shared" si="61"/>
        <v>5.3852169973490821E-2</v>
      </c>
      <c r="M145" s="26">
        <f t="shared" si="62"/>
        <v>7.5707404249847024E-2</v>
      </c>
      <c r="N145" s="34" t="e">
        <f t="shared" si="63"/>
        <v>#DIV/0!</v>
      </c>
      <c r="O145" s="34" t="e">
        <f t="shared" si="64"/>
        <v>#DIV/0!</v>
      </c>
      <c r="P145" s="35" t="e">
        <f t="shared" si="65"/>
        <v>#DIV/0!</v>
      </c>
      <c r="Q145" s="35" t="e">
        <f t="shared" si="66"/>
        <v>#NUM!</v>
      </c>
      <c r="R145" s="44"/>
      <c r="S145" s="61">
        <v>15</v>
      </c>
      <c r="T145" s="34">
        <f t="shared" si="67"/>
        <v>24.140160009149998</v>
      </c>
      <c r="U145" s="67">
        <f t="shared" si="68"/>
        <v>1.0769230769230675E-2</v>
      </c>
      <c r="V145" s="26">
        <f t="shared" si="69"/>
        <v>0.80778254960236229</v>
      </c>
      <c r="W145" s="79">
        <f t="shared" si="70"/>
        <v>1060</v>
      </c>
      <c r="X145" s="79">
        <f>'Elevation Data'!K147</f>
        <v>1074</v>
      </c>
      <c r="Y145" s="76">
        <f t="shared" si="71"/>
        <v>1067</v>
      </c>
      <c r="Z145" s="76">
        <f t="shared" si="72"/>
        <v>142.1</v>
      </c>
      <c r="AA145" s="76">
        <f>'Elevation Data'!J147</f>
        <v>143.4</v>
      </c>
      <c r="AB145" s="31">
        <f t="shared" si="73"/>
        <v>1.3000000000000114</v>
      </c>
      <c r="AC145" s="79">
        <f t="shared" si="74"/>
        <v>14</v>
      </c>
    </row>
    <row r="146" spans="1:29" ht="15" customHeight="1" x14ac:dyDescent="0.25">
      <c r="A146">
        <f t="shared" si="50"/>
        <v>14.922879092668131</v>
      </c>
      <c r="B146" s="31">
        <f t="shared" si="51"/>
        <v>14.956018889574894</v>
      </c>
      <c r="C146" s="93">
        <f t="shared" si="52"/>
        <v>14.939448991121512</v>
      </c>
      <c r="D146" s="34">
        <f t="shared" si="53"/>
        <v>74.467051829275789</v>
      </c>
      <c r="E146" s="34">
        <f t="shared" si="54"/>
        <v>0</v>
      </c>
      <c r="F146" s="34">
        <f t="shared" si="55"/>
        <v>298.06619301383074</v>
      </c>
      <c r="G146">
        <f t="shared" si="56"/>
        <v>2.0569952136336318</v>
      </c>
      <c r="H146">
        <f t="shared" si="57"/>
        <v>0</v>
      </c>
      <c r="I146" s="34">
        <f t="shared" si="58"/>
        <v>0.41638147174803408</v>
      </c>
      <c r="J146">
        <f t="shared" si="59"/>
        <v>7.5893830732124343E-2</v>
      </c>
      <c r="K146">
        <f t="shared" si="60"/>
        <v>1.0187091373439508E-4</v>
      </c>
      <c r="L146">
        <f t="shared" si="61"/>
        <v>3.3139796906762581E-2</v>
      </c>
      <c r="M146" s="26">
        <f t="shared" si="62"/>
        <v>7.5893830732124343E-2</v>
      </c>
      <c r="N146" s="34" t="e">
        <f t="shared" si="63"/>
        <v>#DIV/0!</v>
      </c>
      <c r="O146" s="34" t="e">
        <f t="shared" si="64"/>
        <v>#DIV/0!</v>
      </c>
      <c r="P146" s="35" t="e">
        <f t="shared" si="65"/>
        <v>#DIV/0!</v>
      </c>
      <c r="Q146" s="35" t="e">
        <f t="shared" si="66"/>
        <v>#NUM!</v>
      </c>
      <c r="R146" s="44"/>
      <c r="S146" s="61">
        <v>15</v>
      </c>
      <c r="T146" s="34">
        <f t="shared" si="67"/>
        <v>24.140160009149998</v>
      </c>
      <c r="U146" s="67">
        <f t="shared" si="68"/>
        <v>3.1250000000000666E-2</v>
      </c>
      <c r="V146" s="26">
        <f t="shared" si="69"/>
        <v>0.49709695360143874</v>
      </c>
      <c r="W146" s="79">
        <f t="shared" si="70"/>
        <v>1074</v>
      </c>
      <c r="X146" s="79">
        <f>'Elevation Data'!K148</f>
        <v>1099</v>
      </c>
      <c r="Y146" s="76">
        <f t="shared" si="71"/>
        <v>1086.5</v>
      </c>
      <c r="Z146" s="76">
        <f t="shared" si="72"/>
        <v>143.4</v>
      </c>
      <c r="AA146" s="76">
        <f>'Elevation Data'!J148</f>
        <v>144.19999999999999</v>
      </c>
      <c r="AB146" s="31">
        <f t="shared" si="73"/>
        <v>0.79999999999998295</v>
      </c>
      <c r="AC146" s="79">
        <f t="shared" si="74"/>
        <v>25</v>
      </c>
    </row>
    <row r="147" spans="1:29" ht="15" customHeight="1" x14ac:dyDescent="0.25">
      <c r="A147">
        <f t="shared" si="50"/>
        <v>14.956018889574894</v>
      </c>
      <c r="B147" s="31">
        <f t="shared" si="51"/>
        <v>14.968446313414931</v>
      </c>
      <c r="C147" s="93">
        <f t="shared" si="52"/>
        <v>14.962232601494913</v>
      </c>
      <c r="D147" s="34">
        <f t="shared" si="53"/>
        <v>74.271144279069176</v>
      </c>
      <c r="E147" s="34">
        <f t="shared" si="54"/>
        <v>0</v>
      </c>
      <c r="F147" s="34">
        <f t="shared" si="55"/>
        <v>297.5508681857944</v>
      </c>
      <c r="G147">
        <f t="shared" si="56"/>
        <v>1.7553802463058072</v>
      </c>
      <c r="H147">
        <f t="shared" si="57"/>
        <v>0</v>
      </c>
      <c r="I147" s="34">
        <f t="shared" si="58"/>
        <v>0.41638147174803408</v>
      </c>
      <c r="J147">
        <f t="shared" si="59"/>
        <v>7.5687532804002089E-2</v>
      </c>
      <c r="K147">
        <f t="shared" si="60"/>
        <v>1.015940037637612E-4</v>
      </c>
      <c r="L147">
        <f t="shared" si="61"/>
        <v>1.2427423840036705E-2</v>
      </c>
      <c r="M147" s="26">
        <f t="shared" si="62"/>
        <v>7.5687532804002089E-2</v>
      </c>
      <c r="N147" s="34" t="e">
        <f t="shared" si="63"/>
        <v>#DIV/0!</v>
      </c>
      <c r="O147" s="34" t="e">
        <f t="shared" si="64"/>
        <v>#DIV/0!</v>
      </c>
      <c r="P147" s="35" t="e">
        <f t="shared" si="65"/>
        <v>#DIV/0!</v>
      </c>
      <c r="Q147" s="35" t="e">
        <f t="shared" si="66"/>
        <v>#NUM!</v>
      </c>
      <c r="R147" s="44"/>
      <c r="S147" s="94">
        <v>15</v>
      </c>
      <c r="T147" s="95">
        <f t="shared" si="67"/>
        <v>24.140160009149998</v>
      </c>
      <c r="U147" s="96">
        <f t="shared" si="68"/>
        <v>2.6666666666665655E-2</v>
      </c>
      <c r="V147" s="97">
        <f t="shared" si="69"/>
        <v>0.18641135760055058</v>
      </c>
      <c r="W147" s="98">
        <f t="shared" si="70"/>
        <v>1099</v>
      </c>
      <c r="X147" s="98">
        <f>'Elevation Data'!K149</f>
        <v>1107</v>
      </c>
      <c r="Y147" s="99">
        <f t="shared" si="71"/>
        <v>1103</v>
      </c>
      <c r="Z147" s="99">
        <f t="shared" si="72"/>
        <v>144.19999999999999</v>
      </c>
      <c r="AA147" s="99">
        <f>'Elevation Data'!J149</f>
        <v>144.5</v>
      </c>
      <c r="AB147" s="100">
        <f t="shared" si="73"/>
        <v>0.30000000000001137</v>
      </c>
      <c r="AC147" s="98">
        <f t="shared" si="74"/>
        <v>8</v>
      </c>
    </row>
    <row r="148" spans="1:29" ht="15" customHeight="1" x14ac:dyDescent="0.25">
      <c r="A148">
        <f t="shared" si="50"/>
        <v>14.968446313414931</v>
      </c>
      <c r="B148" s="31">
        <f t="shared" si="51"/>
        <v>14.980873737254967</v>
      </c>
      <c r="C148" s="93">
        <f t="shared" si="52"/>
        <v>14.974660025334948</v>
      </c>
      <c r="D148" s="34">
        <f t="shared" si="53"/>
        <v>74.164370136797416</v>
      </c>
      <c r="E148" s="34">
        <f t="shared" si="54"/>
        <v>0</v>
      </c>
      <c r="F148" s="34">
        <f t="shared" si="55"/>
        <v>297.39482429022871</v>
      </c>
      <c r="G148">
        <f t="shared" si="56"/>
        <v>0.43889382607614719</v>
      </c>
      <c r="H148">
        <f t="shared" si="57"/>
        <v>0</v>
      </c>
      <c r="I148" s="34">
        <f t="shared" si="58"/>
        <v>0.41638147174803408</v>
      </c>
      <c r="J148">
        <f t="shared" si="59"/>
        <v>7.5315681714154772E-2</v>
      </c>
      <c r="K148">
        <f t="shared" si="60"/>
        <v>1.0109487478410036E-4</v>
      </c>
      <c r="L148">
        <f t="shared" si="61"/>
        <v>1.2427423840035527E-2</v>
      </c>
      <c r="M148" s="26">
        <f t="shared" si="62"/>
        <v>7.5315681714154772E-2</v>
      </c>
      <c r="N148" s="34" t="e">
        <f t="shared" si="63"/>
        <v>#DIV/0!</v>
      </c>
      <c r="O148" s="34" t="e">
        <f t="shared" si="64"/>
        <v>#DIV/0!</v>
      </c>
      <c r="P148" s="35" t="e">
        <f t="shared" si="65"/>
        <v>#DIV/0!</v>
      </c>
      <c r="Q148" s="35" t="e">
        <f t="shared" si="66"/>
        <v>#NUM!</v>
      </c>
      <c r="R148" s="44"/>
      <c r="S148" s="61">
        <v>15</v>
      </c>
      <c r="T148" s="34">
        <f t="shared" si="67"/>
        <v>24.140160009149998</v>
      </c>
      <c r="U148" s="67">
        <f t="shared" si="68"/>
        <v>6.6666666666670453E-3</v>
      </c>
      <c r="V148" s="26">
        <f t="shared" si="69"/>
        <v>0.1864113576005329</v>
      </c>
      <c r="W148" s="79">
        <f t="shared" si="70"/>
        <v>1107</v>
      </c>
      <c r="X148" s="79">
        <f>'Elevation Data'!K150</f>
        <v>1109</v>
      </c>
      <c r="Y148" s="76">
        <f t="shared" si="71"/>
        <v>1108</v>
      </c>
      <c r="Z148" s="76">
        <f t="shared" si="72"/>
        <v>144.5</v>
      </c>
      <c r="AA148" s="76">
        <f>'Elevation Data'!J150</f>
        <v>144.79999999999998</v>
      </c>
      <c r="AB148" s="31">
        <f t="shared" si="73"/>
        <v>0.29999999999998295</v>
      </c>
      <c r="AC148" s="79">
        <f t="shared" si="74"/>
        <v>2</v>
      </c>
    </row>
    <row r="149" spans="1:29" ht="15" customHeight="1" x14ac:dyDescent="0.25">
      <c r="A149">
        <f t="shared" si="50"/>
        <v>14.980873737254967</v>
      </c>
      <c r="B149" s="31">
        <f t="shared" si="51"/>
        <v>15.030583432615114</v>
      </c>
      <c r="C149" s="93">
        <f t="shared" si="52"/>
        <v>15.00572858493504</v>
      </c>
      <c r="D149" s="34">
        <f t="shared" si="53"/>
        <v>73.897698959079932</v>
      </c>
      <c r="E149" s="34">
        <f t="shared" si="54"/>
        <v>0</v>
      </c>
      <c r="F149" s="34">
        <f t="shared" si="55"/>
        <v>296.7244455443942</v>
      </c>
      <c r="G149">
        <f t="shared" si="56"/>
        <v>2.2489099125095358</v>
      </c>
      <c r="H149">
        <f t="shared" si="57"/>
        <v>0</v>
      </c>
      <c r="I149" s="34">
        <f t="shared" si="58"/>
        <v>0.41638147174803408</v>
      </c>
      <c r="J149">
        <f t="shared" si="59"/>
        <v>7.5603468921376704E-2</v>
      </c>
      <c r="K149">
        <f t="shared" si="60"/>
        <v>1.0148116633741839E-4</v>
      </c>
      <c r="L149">
        <f t="shared" si="61"/>
        <v>4.9709695360145641E-2</v>
      </c>
      <c r="M149" s="26">
        <f t="shared" si="62"/>
        <v>7.5603468921376704E-2</v>
      </c>
      <c r="N149" s="34" t="e">
        <f t="shared" si="63"/>
        <v>#DIV/0!</v>
      </c>
      <c r="O149" s="34" t="e">
        <f t="shared" si="64"/>
        <v>#DIV/0!</v>
      </c>
      <c r="P149" s="35" t="e">
        <f t="shared" si="65"/>
        <v>#DIV/0!</v>
      </c>
      <c r="Q149" s="35" t="e">
        <f t="shared" si="66"/>
        <v>#NUM!</v>
      </c>
      <c r="R149" s="44"/>
      <c r="S149" s="61">
        <v>15</v>
      </c>
      <c r="T149" s="34">
        <f t="shared" si="67"/>
        <v>24.140160009149998</v>
      </c>
      <c r="U149" s="67">
        <f t="shared" si="68"/>
        <v>3.4166666666666179E-2</v>
      </c>
      <c r="V149" s="26">
        <f t="shared" si="69"/>
        <v>0.74564543040218456</v>
      </c>
      <c r="W149" s="79">
        <f t="shared" si="70"/>
        <v>1109</v>
      </c>
      <c r="X149" s="79">
        <f>'Elevation Data'!K151</f>
        <v>1150</v>
      </c>
      <c r="Y149" s="76">
        <f t="shared" si="71"/>
        <v>1129.5</v>
      </c>
      <c r="Z149" s="76">
        <f t="shared" si="72"/>
        <v>144.79999999999998</v>
      </c>
      <c r="AA149" s="76">
        <f>'Elevation Data'!J151</f>
        <v>146</v>
      </c>
      <c r="AB149" s="31">
        <f t="shared" si="73"/>
        <v>1.2000000000000171</v>
      </c>
      <c r="AC149" s="79">
        <f t="shared" si="74"/>
        <v>41</v>
      </c>
    </row>
    <row r="150" spans="1:29" ht="15" customHeight="1" x14ac:dyDescent="0.25">
      <c r="A150">
        <f t="shared" ref="A150:A174" si="75">B149</f>
        <v>15.030583432615114</v>
      </c>
      <c r="B150" s="31">
        <f t="shared" ref="B150:B174" si="76">A150+L150</f>
        <v>15.038868381841803</v>
      </c>
      <c r="C150" s="93">
        <f t="shared" ref="C150:C174" si="77">(A150+A150+L150)/2</f>
        <v>15.034725907228459</v>
      </c>
      <c r="D150" s="34">
        <f t="shared" ref="D150:D174" si="78">90-(90-$AH$14)*SIN(((180*(C150-$AH$15))/$AH$17*3.1416/180))</f>
        <v>73.649150799822408</v>
      </c>
      <c r="E150" s="34">
        <f t="shared" ref="E150:E174" si="79">$AH$20*((COS(D150*3.1416/180))^0.3)</f>
        <v>0</v>
      </c>
      <c r="F150" s="34">
        <f t="shared" ref="F150:F174" si="80">0.5*(((-3.64*10^-14)*Y150^3)+((3.88*10^-9)*Y150^2)-((1.18*10^-4)*Y150)+1.17)*T150^3*$AH$5</f>
        <v>296.08616861879619</v>
      </c>
      <c r="G150">
        <f t="shared" ref="G150:G174" si="81">0.278*$AH$10*T150*SIN(U150)</f>
        <v>0</v>
      </c>
      <c r="H150">
        <f t="shared" ref="H150:H174" si="82">(5.46*10^-7)*((T150^2-T150^2)*(T150)/(V150))</f>
        <v>0</v>
      </c>
      <c r="I150" s="34">
        <f t="shared" ref="I150:I174" si="83">0.278*$AH$6*(1+(T150)/161)*$AH$10*(T150)</f>
        <v>0.41638147174803408</v>
      </c>
      <c r="J150">
        <f t="shared" ref="J150:J174" si="84">(F150+G150+H150+I150)/$AH$27</f>
        <v>7.4874381335996013E-2</v>
      </c>
      <c r="K150">
        <f t="shared" ref="K150:K174" si="85">J150/745</f>
        <v>1.0050252528321613E-4</v>
      </c>
      <c r="L150">
        <f t="shared" ref="L150:L174" si="86">V150/S150</f>
        <v>8.284949226690352E-3</v>
      </c>
      <c r="M150" s="26">
        <f t="shared" ref="M150:M174" si="87">J150-E150</f>
        <v>7.4874381335996013E-2</v>
      </c>
      <c r="N150" s="34" t="e">
        <f t="shared" ref="N150:N174" si="88">$AH$21/(M150^($AH$22-1))</f>
        <v>#DIV/0!</v>
      </c>
      <c r="O150" s="34" t="e">
        <f t="shared" ref="O150:O174" si="89">IF(N150&lt;6000,N150,6000)</f>
        <v>#DIV/0!</v>
      </c>
      <c r="P150" s="35" t="e">
        <f t="shared" ref="P150:P174" si="90">(M150*(B150-A150)/($AH$21/M150^($AH$22-1)))</f>
        <v>#DIV/0!</v>
      </c>
      <c r="Q150" s="35" t="e">
        <f t="shared" ref="Q150:Q174" si="91">Q149+P150</f>
        <v>#NUM!</v>
      </c>
      <c r="R150" s="44"/>
      <c r="S150" s="94">
        <v>15</v>
      </c>
      <c r="T150" s="95">
        <f t="shared" ref="T150:T174" si="92">S150*1.60934400061</f>
        <v>24.140160009149998</v>
      </c>
      <c r="U150" s="96">
        <f t="shared" ref="U150:U174" si="93">AC150/(AB150*1000)</f>
        <v>0</v>
      </c>
      <c r="V150" s="97">
        <f t="shared" ref="V150:V174" si="94">AB150/1.60934400061</f>
        <v>0.12427423840035527</v>
      </c>
      <c r="W150" s="98">
        <f t="shared" ref="W150:W174" si="95">X149</f>
        <v>1150</v>
      </c>
      <c r="X150" s="98">
        <f>'Elevation Data'!K152</f>
        <v>1150</v>
      </c>
      <c r="Y150" s="99">
        <f t="shared" ref="Y150:Y174" si="96">(W150+X150)/2</f>
        <v>1150</v>
      </c>
      <c r="Z150" s="99">
        <f t="shared" ref="Z150:Z174" si="97">AA149</f>
        <v>146</v>
      </c>
      <c r="AA150" s="99">
        <f>'Elevation Data'!J152</f>
        <v>146.19999999999999</v>
      </c>
      <c r="AB150" s="100">
        <f t="shared" ref="AB150:AB174" si="98">AA150-Z150</f>
        <v>0.19999999999998863</v>
      </c>
      <c r="AC150" s="98">
        <f t="shared" ref="AC150:AC174" si="99">X150-W150</f>
        <v>0</v>
      </c>
    </row>
    <row r="151" spans="1:29" ht="15" customHeight="1" x14ac:dyDescent="0.25">
      <c r="A151">
        <f t="shared" si="75"/>
        <v>15.038868381841803</v>
      </c>
      <c r="B151" s="31">
        <f t="shared" si="76"/>
        <v>15.055438280295185</v>
      </c>
      <c r="C151" s="93">
        <f t="shared" si="77"/>
        <v>15.047153331068495</v>
      </c>
      <c r="D151" s="34">
        <f t="shared" si="78"/>
        <v>73.542733425016579</v>
      </c>
      <c r="E151" s="34">
        <f t="shared" si="79"/>
        <v>0</v>
      </c>
      <c r="F151" s="34">
        <f t="shared" si="80"/>
        <v>296.31958026082043</v>
      </c>
      <c r="G151">
        <f t="shared" si="81"/>
        <v>-2.4682174756225401</v>
      </c>
      <c r="H151">
        <f t="shared" si="82"/>
        <v>0</v>
      </c>
      <c r="I151" s="34">
        <f t="shared" si="83"/>
        <v>0.41638147174803408</v>
      </c>
      <c r="J151">
        <f t="shared" si="84"/>
        <v>7.4310036428521686E-2</v>
      </c>
      <c r="K151">
        <f t="shared" si="85"/>
        <v>9.9745015340297569E-5</v>
      </c>
      <c r="L151">
        <f t="shared" si="86"/>
        <v>1.656989845338188E-2</v>
      </c>
      <c r="M151" s="26">
        <f t="shared" si="87"/>
        <v>7.4310036428521686E-2</v>
      </c>
      <c r="N151" s="34" t="e">
        <f t="shared" si="88"/>
        <v>#DIV/0!</v>
      </c>
      <c r="O151" s="34" t="e">
        <f t="shared" si="89"/>
        <v>#DIV/0!</v>
      </c>
      <c r="P151" s="35" t="e">
        <f t="shared" si="90"/>
        <v>#DIV/0!</v>
      </c>
      <c r="Q151" s="35" t="e">
        <f t="shared" si="91"/>
        <v>#NUM!</v>
      </c>
      <c r="R151" s="44"/>
      <c r="S151" s="61">
        <v>15</v>
      </c>
      <c r="T151" s="34">
        <f t="shared" si="92"/>
        <v>24.140160009149998</v>
      </c>
      <c r="U151" s="67">
        <f t="shared" si="93"/>
        <v>-3.7499999999999464E-2</v>
      </c>
      <c r="V151" s="26">
        <f t="shared" si="94"/>
        <v>0.2485484768007282</v>
      </c>
      <c r="W151" s="79">
        <f t="shared" si="95"/>
        <v>1150</v>
      </c>
      <c r="X151" s="79">
        <f>'Elevation Data'!K153</f>
        <v>1135</v>
      </c>
      <c r="Y151" s="76">
        <f t="shared" si="96"/>
        <v>1142.5</v>
      </c>
      <c r="Z151" s="76">
        <f t="shared" si="97"/>
        <v>146.19999999999999</v>
      </c>
      <c r="AA151" s="76">
        <f>'Elevation Data'!J153</f>
        <v>146.6</v>
      </c>
      <c r="AB151" s="31">
        <f t="shared" si="98"/>
        <v>0.40000000000000568</v>
      </c>
      <c r="AC151" s="79">
        <f t="shared" si="99"/>
        <v>-15</v>
      </c>
    </row>
    <row r="152" spans="1:29" ht="15" customHeight="1" x14ac:dyDescent="0.25">
      <c r="A152">
        <f t="shared" si="75"/>
        <v>15.055438280295185</v>
      </c>
      <c r="B152" s="31">
        <f t="shared" si="76"/>
        <v>15.109290450268675</v>
      </c>
      <c r="C152" s="93">
        <f t="shared" si="77"/>
        <v>15.082364365281931</v>
      </c>
      <c r="D152" s="34">
        <f t="shared" si="78"/>
        <v>73.241558515271322</v>
      </c>
      <c r="E152" s="34">
        <f t="shared" si="79"/>
        <v>0</v>
      </c>
      <c r="F152" s="34">
        <f t="shared" si="80"/>
        <v>297.00494877728437</v>
      </c>
      <c r="G152">
        <f t="shared" si="81"/>
        <v>-1.4684953404040442</v>
      </c>
      <c r="H152">
        <f t="shared" si="82"/>
        <v>0</v>
      </c>
      <c r="I152" s="34">
        <f t="shared" si="83"/>
        <v>0.41638147174803408</v>
      </c>
      <c r="J152">
        <f t="shared" si="84"/>
        <v>7.4735564370865745E-2</v>
      </c>
      <c r="K152">
        <f t="shared" si="85"/>
        <v>1.0031619378639697E-4</v>
      </c>
      <c r="L152">
        <f t="shared" si="86"/>
        <v>5.3852169973490821E-2</v>
      </c>
      <c r="M152" s="26">
        <f t="shared" si="87"/>
        <v>7.4735564370865745E-2</v>
      </c>
      <c r="N152" s="34" t="e">
        <f t="shared" si="88"/>
        <v>#DIV/0!</v>
      </c>
      <c r="O152" s="34" t="e">
        <f t="shared" si="89"/>
        <v>#DIV/0!</v>
      </c>
      <c r="P152" s="35" t="e">
        <f t="shared" si="90"/>
        <v>#DIV/0!</v>
      </c>
      <c r="Q152" s="35" t="e">
        <f t="shared" si="91"/>
        <v>#NUM!</v>
      </c>
      <c r="R152" s="44"/>
      <c r="S152" s="61">
        <v>15</v>
      </c>
      <c r="T152" s="34">
        <f t="shared" si="92"/>
        <v>24.140160009149998</v>
      </c>
      <c r="U152" s="67">
        <f t="shared" si="93"/>
        <v>-2.2307692307692112E-2</v>
      </c>
      <c r="V152" s="26">
        <f t="shared" si="94"/>
        <v>0.80778254960236229</v>
      </c>
      <c r="W152" s="79">
        <f t="shared" si="95"/>
        <v>1135</v>
      </c>
      <c r="X152" s="79">
        <f>'Elevation Data'!K154</f>
        <v>1106</v>
      </c>
      <c r="Y152" s="76">
        <f t="shared" si="96"/>
        <v>1120.5</v>
      </c>
      <c r="Z152" s="76">
        <f t="shared" si="97"/>
        <v>146.6</v>
      </c>
      <c r="AA152" s="76">
        <f>'Elevation Data'!J154</f>
        <v>147.9</v>
      </c>
      <c r="AB152" s="31">
        <f t="shared" si="98"/>
        <v>1.3000000000000114</v>
      </c>
      <c r="AC152" s="79">
        <f t="shared" si="99"/>
        <v>-29</v>
      </c>
    </row>
    <row r="153" spans="1:29" ht="15" customHeight="1" x14ac:dyDescent="0.25">
      <c r="A153">
        <f t="shared" si="75"/>
        <v>15.109290450268675</v>
      </c>
      <c r="B153" s="31">
        <f t="shared" si="76"/>
        <v>15.117575399495365</v>
      </c>
      <c r="C153" s="93">
        <f t="shared" si="77"/>
        <v>15.113432924882021</v>
      </c>
      <c r="D153" s="34">
        <f t="shared" si="78"/>
        <v>72.976240233179993</v>
      </c>
      <c r="E153" s="34">
        <f t="shared" si="79"/>
        <v>0</v>
      </c>
      <c r="F153" s="34">
        <f t="shared" si="80"/>
        <v>297.37922284556942</v>
      </c>
      <c r="G153">
        <f t="shared" si="81"/>
        <v>1.6456926005307217</v>
      </c>
      <c r="H153">
        <f t="shared" si="82"/>
        <v>0</v>
      </c>
      <c r="I153" s="34">
        <f t="shared" si="83"/>
        <v>0.41638147174803408</v>
      </c>
      <c r="J153">
        <f t="shared" si="84"/>
        <v>7.561648912066872E-2</v>
      </c>
      <c r="K153">
        <f t="shared" si="85"/>
        <v>1.0149864311499157E-4</v>
      </c>
      <c r="L153">
        <f t="shared" si="86"/>
        <v>8.284949226690352E-3</v>
      </c>
      <c r="M153" s="26">
        <f t="shared" si="87"/>
        <v>7.561648912066872E-2</v>
      </c>
      <c r="N153" s="34" t="e">
        <f t="shared" si="88"/>
        <v>#DIV/0!</v>
      </c>
      <c r="O153" s="34" t="e">
        <f t="shared" si="89"/>
        <v>#DIV/0!</v>
      </c>
      <c r="P153" s="35" t="e">
        <f t="shared" si="90"/>
        <v>#DIV/0!</v>
      </c>
      <c r="Q153" s="35" t="e">
        <f t="shared" si="91"/>
        <v>#NUM!</v>
      </c>
      <c r="R153" s="44"/>
      <c r="S153" s="61">
        <v>15</v>
      </c>
      <c r="T153" s="34">
        <f t="shared" si="92"/>
        <v>24.140160009149998</v>
      </c>
      <c r="U153" s="67">
        <f t="shared" si="93"/>
        <v>2.500000000000142E-2</v>
      </c>
      <c r="V153" s="26">
        <f t="shared" si="94"/>
        <v>0.12427423840035527</v>
      </c>
      <c r="W153" s="79">
        <f t="shared" si="95"/>
        <v>1106</v>
      </c>
      <c r="X153" s="79">
        <f>'Elevation Data'!K155</f>
        <v>1111</v>
      </c>
      <c r="Y153" s="76">
        <f t="shared" si="96"/>
        <v>1108.5</v>
      </c>
      <c r="Z153" s="76">
        <f t="shared" si="97"/>
        <v>147.9</v>
      </c>
      <c r="AA153" s="76">
        <f>'Elevation Data'!J155</f>
        <v>148.1</v>
      </c>
      <c r="AB153" s="31">
        <f t="shared" si="98"/>
        <v>0.19999999999998863</v>
      </c>
      <c r="AC153" s="79">
        <f t="shared" si="99"/>
        <v>5</v>
      </c>
    </row>
    <row r="154" spans="1:29" ht="15" customHeight="1" x14ac:dyDescent="0.25">
      <c r="A154">
        <f t="shared" si="75"/>
        <v>15.117575399495365</v>
      </c>
      <c r="B154" s="31">
        <f t="shared" si="76"/>
        <v>15.125860348722055</v>
      </c>
      <c r="C154" s="93">
        <f t="shared" si="77"/>
        <v>15.121717874108711</v>
      </c>
      <c r="D154" s="34">
        <f t="shared" si="78"/>
        <v>72.905556721530516</v>
      </c>
      <c r="E154" s="34">
        <f t="shared" si="79"/>
        <v>0</v>
      </c>
      <c r="F154" s="34">
        <f t="shared" si="80"/>
        <v>297.30122365318852</v>
      </c>
      <c r="G154">
        <f t="shared" si="81"/>
        <v>0</v>
      </c>
      <c r="H154">
        <f t="shared" si="82"/>
        <v>0</v>
      </c>
      <c r="I154" s="34">
        <f t="shared" si="83"/>
        <v>0.41638147174803408</v>
      </c>
      <c r="J154">
        <f t="shared" si="84"/>
        <v>7.5181213415388012E-2</v>
      </c>
      <c r="K154">
        <f t="shared" si="85"/>
        <v>1.0091438042333962E-4</v>
      </c>
      <c r="L154">
        <f t="shared" si="86"/>
        <v>8.284949226690352E-3</v>
      </c>
      <c r="M154" s="26">
        <f t="shared" si="87"/>
        <v>7.5181213415388012E-2</v>
      </c>
      <c r="N154" s="34" t="e">
        <f t="shared" si="88"/>
        <v>#DIV/0!</v>
      </c>
      <c r="O154" s="34" t="e">
        <f t="shared" si="89"/>
        <v>#DIV/0!</v>
      </c>
      <c r="P154" s="35" t="e">
        <f t="shared" si="90"/>
        <v>#DIV/0!</v>
      </c>
      <c r="Q154" s="35" t="e">
        <f t="shared" si="91"/>
        <v>#NUM!</v>
      </c>
      <c r="R154" s="44"/>
      <c r="S154" s="61">
        <v>15</v>
      </c>
      <c r="T154" s="34">
        <f t="shared" si="92"/>
        <v>24.140160009149998</v>
      </c>
      <c r="U154" s="67">
        <f t="shared" si="93"/>
        <v>0</v>
      </c>
      <c r="V154" s="26">
        <f t="shared" si="94"/>
        <v>0.12427423840035527</v>
      </c>
      <c r="W154" s="79">
        <f t="shared" si="95"/>
        <v>1111</v>
      </c>
      <c r="X154" s="79">
        <f>'Elevation Data'!K156</f>
        <v>1111</v>
      </c>
      <c r="Y154" s="76">
        <f t="shared" si="96"/>
        <v>1111</v>
      </c>
      <c r="Z154" s="76">
        <f t="shared" si="97"/>
        <v>148.1</v>
      </c>
      <c r="AA154" s="76">
        <f>'Elevation Data'!J156</f>
        <v>148.29999999999998</v>
      </c>
      <c r="AB154" s="31">
        <f t="shared" si="98"/>
        <v>0.19999999999998863</v>
      </c>
      <c r="AC154" s="79">
        <f t="shared" si="99"/>
        <v>0</v>
      </c>
    </row>
    <row r="155" spans="1:29" ht="15" customHeight="1" x14ac:dyDescent="0.25">
      <c r="A155">
        <f t="shared" si="75"/>
        <v>15.125860348722055</v>
      </c>
      <c r="B155" s="31">
        <f t="shared" si="76"/>
        <v>15.175570044082201</v>
      </c>
      <c r="C155" s="93">
        <f t="shared" si="77"/>
        <v>15.150715196402128</v>
      </c>
      <c r="D155" s="34">
        <f t="shared" si="78"/>
        <v>72.658392590259808</v>
      </c>
      <c r="E155" s="34">
        <f t="shared" si="79"/>
        <v>0</v>
      </c>
      <c r="F155" s="34">
        <f t="shared" si="80"/>
        <v>297.92559203000116</v>
      </c>
      <c r="G155">
        <f t="shared" si="81"/>
        <v>-2.1940790221856181</v>
      </c>
      <c r="H155">
        <f t="shared" si="82"/>
        <v>0</v>
      </c>
      <c r="I155" s="34">
        <f t="shared" si="83"/>
        <v>0.41638147174803408</v>
      </c>
      <c r="J155">
        <f t="shared" si="84"/>
        <v>7.4784821838273619E-2</v>
      </c>
      <c r="K155">
        <f t="shared" si="85"/>
        <v>1.0038231119231358E-4</v>
      </c>
      <c r="L155">
        <f t="shared" si="86"/>
        <v>4.9709695360145641E-2</v>
      </c>
      <c r="M155" s="26">
        <f t="shared" si="87"/>
        <v>7.4784821838273619E-2</v>
      </c>
      <c r="N155" s="34" t="e">
        <f t="shared" si="88"/>
        <v>#DIV/0!</v>
      </c>
      <c r="O155" s="34" t="e">
        <f t="shared" si="89"/>
        <v>#DIV/0!</v>
      </c>
      <c r="P155" s="35" t="e">
        <f t="shared" si="90"/>
        <v>#DIV/0!</v>
      </c>
      <c r="Q155" s="35" t="e">
        <f t="shared" si="91"/>
        <v>#NUM!</v>
      </c>
      <c r="R155" s="44"/>
      <c r="S155" s="94">
        <v>15</v>
      </c>
      <c r="T155" s="95">
        <f t="shared" ref="T155:T164" si="100">S155*1.60934400061</f>
        <v>24.140160009149998</v>
      </c>
      <c r="U155" s="96">
        <f t="shared" ref="U155:U164" si="101">AC155/(AB155*1000)</f>
        <v>-3.3333333333332861E-2</v>
      </c>
      <c r="V155" s="97">
        <f t="shared" ref="V155:V164" si="102">AB155/1.60934400061</f>
        <v>0.74564543040218456</v>
      </c>
      <c r="W155" s="98">
        <f t="shared" ref="W155:W164" si="103">X154</f>
        <v>1111</v>
      </c>
      <c r="X155" s="98">
        <f>'Elevation Data'!K157</f>
        <v>1071</v>
      </c>
      <c r="Y155" s="99">
        <f t="shared" ref="Y155:Y164" si="104">(W155+X155)/2</f>
        <v>1091</v>
      </c>
      <c r="Z155" s="99">
        <f t="shared" ref="Z155:Z164" si="105">AA154</f>
        <v>148.29999999999998</v>
      </c>
      <c r="AA155" s="99">
        <f>'Elevation Data'!J157</f>
        <v>149.5</v>
      </c>
      <c r="AB155" s="100">
        <f t="shared" ref="AB155:AB164" si="106">AA155-Z155</f>
        <v>1.2000000000000171</v>
      </c>
      <c r="AC155" s="98">
        <f t="shared" ref="AC155:AC164" si="107">X155-W155</f>
        <v>-40</v>
      </c>
    </row>
    <row r="156" spans="1:29" ht="15" customHeight="1" x14ac:dyDescent="0.25">
      <c r="A156">
        <f t="shared" si="75"/>
        <v>15.175570044082201</v>
      </c>
      <c r="B156" s="31">
        <f t="shared" si="76"/>
        <v>15.183854993308891</v>
      </c>
      <c r="C156" s="93">
        <f t="shared" si="77"/>
        <v>15.179712518695547</v>
      </c>
      <c r="D156" s="34">
        <f t="shared" si="78"/>
        <v>72.411587269152008</v>
      </c>
      <c r="E156" s="34">
        <f t="shared" si="79"/>
        <v>0</v>
      </c>
      <c r="F156" s="34">
        <f t="shared" si="80"/>
        <v>298.28499191268708</v>
      </c>
      <c r="G156">
        <f t="shared" si="81"/>
        <v>5.589201725924986</v>
      </c>
      <c r="H156">
        <f t="shared" si="82"/>
        <v>0</v>
      </c>
      <c r="I156" s="34">
        <f t="shared" si="83"/>
        <v>0.41638147174803408</v>
      </c>
      <c r="J156">
        <f t="shared" si="84"/>
        <v>7.6841054320797991E-2</v>
      </c>
      <c r="K156">
        <f t="shared" si="85"/>
        <v>1.0314235479301744E-4</v>
      </c>
      <c r="L156">
        <f t="shared" si="86"/>
        <v>8.284949226690352E-3</v>
      </c>
      <c r="M156" s="26">
        <f t="shared" si="87"/>
        <v>7.6841054320797991E-2</v>
      </c>
      <c r="N156" s="34" t="e">
        <f t="shared" si="88"/>
        <v>#DIV/0!</v>
      </c>
      <c r="O156" s="34" t="e">
        <f t="shared" si="89"/>
        <v>#DIV/0!</v>
      </c>
      <c r="P156" s="35" t="e">
        <f t="shared" si="90"/>
        <v>#DIV/0!</v>
      </c>
      <c r="Q156" s="35" t="e">
        <f t="shared" si="91"/>
        <v>#NUM!</v>
      </c>
      <c r="R156" s="44"/>
      <c r="S156" s="61">
        <v>15</v>
      </c>
      <c r="T156" s="34">
        <f t="shared" si="100"/>
        <v>24.140160009149998</v>
      </c>
      <c r="U156" s="67">
        <f t="shared" si="101"/>
        <v>8.5000000000004836E-2</v>
      </c>
      <c r="V156" s="26">
        <f t="shared" si="102"/>
        <v>0.12427423840035527</v>
      </c>
      <c r="W156" s="79">
        <f t="shared" si="103"/>
        <v>1071</v>
      </c>
      <c r="X156" s="79">
        <f>'Elevation Data'!K158</f>
        <v>1088</v>
      </c>
      <c r="Y156" s="76">
        <f t="shared" si="104"/>
        <v>1079.5</v>
      </c>
      <c r="Z156" s="76">
        <f t="shared" si="105"/>
        <v>149.5</v>
      </c>
      <c r="AA156" s="76">
        <f>'Elevation Data'!J158</f>
        <v>149.69999999999999</v>
      </c>
      <c r="AB156" s="31">
        <f t="shared" si="106"/>
        <v>0.19999999999998863</v>
      </c>
      <c r="AC156" s="79">
        <f t="shared" si="107"/>
        <v>17</v>
      </c>
    </row>
    <row r="157" spans="1:29" ht="15" customHeight="1" x14ac:dyDescent="0.25">
      <c r="A157">
        <f t="shared" si="75"/>
        <v>15.183854993308891</v>
      </c>
      <c r="B157" s="31">
        <f t="shared" si="76"/>
        <v>15.200424891762273</v>
      </c>
      <c r="C157" s="93">
        <f t="shared" si="77"/>
        <v>15.192139942535583</v>
      </c>
      <c r="D157" s="34">
        <f t="shared" si="78"/>
        <v>72.305924665695329</v>
      </c>
      <c r="E157" s="34">
        <f t="shared" si="79"/>
        <v>0</v>
      </c>
      <c r="F157" s="34">
        <f t="shared" si="80"/>
        <v>298.31625747143329</v>
      </c>
      <c r="G157">
        <f t="shared" si="81"/>
        <v>-3.1259658718390844</v>
      </c>
      <c r="H157">
        <f t="shared" si="82"/>
        <v>0</v>
      </c>
      <c r="I157" s="34">
        <f t="shared" si="83"/>
        <v>0.41638147174803408</v>
      </c>
      <c r="J157">
        <f t="shared" si="84"/>
        <v>7.464814976549046E-2</v>
      </c>
      <c r="K157">
        <f t="shared" si="85"/>
        <v>1.0019885874562477E-4</v>
      </c>
      <c r="L157">
        <f t="shared" si="86"/>
        <v>1.656989845338188E-2</v>
      </c>
      <c r="M157" s="26">
        <f t="shared" si="87"/>
        <v>7.464814976549046E-2</v>
      </c>
      <c r="N157" s="34" t="e">
        <f t="shared" si="88"/>
        <v>#DIV/0!</v>
      </c>
      <c r="O157" s="34" t="e">
        <f t="shared" si="89"/>
        <v>#DIV/0!</v>
      </c>
      <c r="P157" s="35" t="e">
        <f t="shared" si="90"/>
        <v>#DIV/0!</v>
      </c>
      <c r="Q157" s="35" t="e">
        <f t="shared" si="91"/>
        <v>#NUM!</v>
      </c>
      <c r="R157" s="44"/>
      <c r="S157" s="61">
        <v>15</v>
      </c>
      <c r="T157" s="34">
        <f t="shared" si="100"/>
        <v>24.140160009149998</v>
      </c>
      <c r="U157" s="67">
        <f t="shared" si="101"/>
        <v>-4.7499999999999327E-2</v>
      </c>
      <c r="V157" s="26">
        <f t="shared" si="102"/>
        <v>0.2485484768007282</v>
      </c>
      <c r="W157" s="79">
        <f t="shared" si="103"/>
        <v>1088</v>
      </c>
      <c r="X157" s="79">
        <f>'Elevation Data'!K159</f>
        <v>1069</v>
      </c>
      <c r="Y157" s="76">
        <f t="shared" si="104"/>
        <v>1078.5</v>
      </c>
      <c r="Z157" s="76">
        <f t="shared" si="105"/>
        <v>149.69999999999999</v>
      </c>
      <c r="AA157" s="76">
        <f>'Elevation Data'!J159</f>
        <v>150.1</v>
      </c>
      <c r="AB157" s="31">
        <f t="shared" si="106"/>
        <v>0.40000000000000568</v>
      </c>
      <c r="AC157" s="79">
        <f t="shared" si="107"/>
        <v>-19</v>
      </c>
    </row>
    <row r="158" spans="1:29" ht="15" customHeight="1" x14ac:dyDescent="0.25">
      <c r="A158">
        <f t="shared" si="75"/>
        <v>15.200424891762273</v>
      </c>
      <c r="B158" s="31">
        <f t="shared" si="76"/>
        <v>15.208709840988963</v>
      </c>
      <c r="C158" s="93">
        <f t="shared" si="77"/>
        <v>15.204567366375619</v>
      </c>
      <c r="D158" s="34">
        <f t="shared" si="78"/>
        <v>72.200329305736759</v>
      </c>
      <c r="E158" s="34">
        <f t="shared" si="79"/>
        <v>0</v>
      </c>
      <c r="F158" s="34">
        <f t="shared" si="80"/>
        <v>298.69161138604858</v>
      </c>
      <c r="G158">
        <f t="shared" si="81"/>
        <v>-1.6456926005307217</v>
      </c>
      <c r="H158">
        <f t="shared" si="82"/>
        <v>0</v>
      </c>
      <c r="I158" s="34">
        <f t="shared" si="83"/>
        <v>0.41638147174803408</v>
      </c>
      <c r="J158">
        <f t="shared" si="84"/>
        <v>7.5116742489208563E-2</v>
      </c>
      <c r="K158">
        <f t="shared" si="85"/>
        <v>1.0082784226739404E-4</v>
      </c>
      <c r="L158">
        <f t="shared" si="86"/>
        <v>8.284949226690352E-3</v>
      </c>
      <c r="M158" s="26">
        <f t="shared" si="87"/>
        <v>7.5116742489208563E-2</v>
      </c>
      <c r="N158" s="34" t="e">
        <f t="shared" si="88"/>
        <v>#DIV/0!</v>
      </c>
      <c r="O158" s="34" t="e">
        <f t="shared" si="89"/>
        <v>#DIV/0!</v>
      </c>
      <c r="P158" s="35" t="e">
        <f t="shared" si="90"/>
        <v>#DIV/0!</v>
      </c>
      <c r="Q158" s="35" t="e">
        <f t="shared" si="91"/>
        <v>#NUM!</v>
      </c>
      <c r="R158" s="44"/>
      <c r="S158" s="61">
        <v>15</v>
      </c>
      <c r="T158" s="34">
        <f t="shared" si="100"/>
        <v>24.140160009149998</v>
      </c>
      <c r="U158" s="67">
        <f t="shared" si="101"/>
        <v>-2.500000000000142E-2</v>
      </c>
      <c r="V158" s="26">
        <f t="shared" si="102"/>
        <v>0.12427423840035527</v>
      </c>
      <c r="W158" s="79">
        <f t="shared" si="103"/>
        <v>1069</v>
      </c>
      <c r="X158" s="79">
        <f>'Elevation Data'!K160</f>
        <v>1064</v>
      </c>
      <c r="Y158" s="76">
        <f t="shared" si="104"/>
        <v>1066.5</v>
      </c>
      <c r="Z158" s="76">
        <f t="shared" si="105"/>
        <v>150.1</v>
      </c>
      <c r="AA158" s="76">
        <f>'Elevation Data'!J160</f>
        <v>150.29999999999998</v>
      </c>
      <c r="AB158" s="31">
        <f t="shared" si="106"/>
        <v>0.19999999999998863</v>
      </c>
      <c r="AC158" s="79">
        <f t="shared" si="107"/>
        <v>-5</v>
      </c>
    </row>
    <row r="159" spans="1:29" ht="15" customHeight="1" x14ac:dyDescent="0.25">
      <c r="A159">
        <f t="shared" si="75"/>
        <v>15.208709840988963</v>
      </c>
      <c r="B159" s="31">
        <f t="shared" si="76"/>
        <v>15.221137264829</v>
      </c>
      <c r="C159" s="93">
        <f t="shared" si="77"/>
        <v>15.214923552908981</v>
      </c>
      <c r="D159" s="34">
        <f t="shared" si="78"/>
        <v>72.112384828523588</v>
      </c>
      <c r="E159" s="34">
        <f t="shared" si="79"/>
        <v>0</v>
      </c>
      <c r="F159" s="34">
        <f t="shared" si="80"/>
        <v>298.7072578324707</v>
      </c>
      <c r="G159">
        <f t="shared" si="81"/>
        <v>0.87776814583218699</v>
      </c>
      <c r="H159">
        <f t="shared" si="82"/>
        <v>0</v>
      </c>
      <c r="I159" s="34">
        <f t="shared" si="83"/>
        <v>0.41638147174803408</v>
      </c>
      <c r="J159">
        <f t="shared" si="84"/>
        <v>7.5757931174255277E-2</v>
      </c>
      <c r="K159">
        <f t="shared" si="85"/>
        <v>1.0168849822047688E-4</v>
      </c>
      <c r="L159">
        <f t="shared" si="86"/>
        <v>1.2427423840036705E-2</v>
      </c>
      <c r="M159" s="26">
        <f t="shared" si="87"/>
        <v>7.5757931174255277E-2</v>
      </c>
      <c r="N159" s="34" t="e">
        <f t="shared" si="88"/>
        <v>#DIV/0!</v>
      </c>
      <c r="O159" s="34" t="e">
        <f t="shared" si="89"/>
        <v>#DIV/0!</v>
      </c>
      <c r="P159" s="35" t="e">
        <f t="shared" si="90"/>
        <v>#DIV/0!</v>
      </c>
      <c r="Q159" s="35" t="e">
        <f t="shared" si="91"/>
        <v>#NUM!</v>
      </c>
      <c r="R159" s="44"/>
      <c r="S159" s="61">
        <v>15</v>
      </c>
      <c r="T159" s="34">
        <f t="shared" si="100"/>
        <v>24.140160009149998</v>
      </c>
      <c r="U159" s="67">
        <f t="shared" si="101"/>
        <v>1.3333333333332828E-2</v>
      </c>
      <c r="V159" s="26">
        <f t="shared" si="102"/>
        <v>0.18641135760055058</v>
      </c>
      <c r="W159" s="79">
        <f t="shared" si="103"/>
        <v>1064</v>
      </c>
      <c r="X159" s="79">
        <f>'Elevation Data'!K161</f>
        <v>1068</v>
      </c>
      <c r="Y159" s="76">
        <f t="shared" si="104"/>
        <v>1066</v>
      </c>
      <c r="Z159" s="76">
        <f t="shared" si="105"/>
        <v>150.29999999999998</v>
      </c>
      <c r="AA159" s="76">
        <f>'Elevation Data'!J161</f>
        <v>150.6</v>
      </c>
      <c r="AB159" s="31">
        <f t="shared" si="106"/>
        <v>0.30000000000001137</v>
      </c>
      <c r="AC159" s="79">
        <f t="shared" si="107"/>
        <v>4</v>
      </c>
    </row>
    <row r="160" spans="1:29" ht="15" customHeight="1" x14ac:dyDescent="0.25">
      <c r="A160">
        <f t="shared" si="75"/>
        <v>15.221137264829</v>
      </c>
      <c r="B160" s="31">
        <f t="shared" si="76"/>
        <v>15.237707163282382</v>
      </c>
      <c r="C160" s="93">
        <f t="shared" si="77"/>
        <v>15.229422214055692</v>
      </c>
      <c r="D160" s="34">
        <f t="shared" si="78"/>
        <v>71.989341921249832</v>
      </c>
      <c r="E160" s="34">
        <f t="shared" si="79"/>
        <v>0</v>
      </c>
      <c r="F160" s="34">
        <f t="shared" si="80"/>
        <v>298.80114776865776</v>
      </c>
      <c r="G160">
        <f t="shared" si="81"/>
        <v>-1.6456926005306047</v>
      </c>
      <c r="H160">
        <f t="shared" si="82"/>
        <v>0</v>
      </c>
      <c r="I160" s="34">
        <f t="shared" si="83"/>
        <v>0.41638147174803408</v>
      </c>
      <c r="J160">
        <f t="shared" si="84"/>
        <v>7.5144403191887671E-2</v>
      </c>
      <c r="K160">
        <f t="shared" si="85"/>
        <v>1.00864970727366E-4</v>
      </c>
      <c r="L160">
        <f t="shared" si="86"/>
        <v>1.656989845338188E-2</v>
      </c>
      <c r="M160" s="26">
        <f t="shared" si="87"/>
        <v>7.5144403191887671E-2</v>
      </c>
      <c r="N160" s="34" t="e">
        <f t="shared" si="88"/>
        <v>#DIV/0!</v>
      </c>
      <c r="O160" s="34" t="e">
        <f t="shared" si="89"/>
        <v>#DIV/0!</v>
      </c>
      <c r="P160" s="35" t="e">
        <f t="shared" si="90"/>
        <v>#DIV/0!</v>
      </c>
      <c r="Q160" s="35" t="e">
        <f t="shared" si="91"/>
        <v>#NUM!</v>
      </c>
      <c r="R160" s="44"/>
      <c r="S160" s="94">
        <v>15</v>
      </c>
      <c r="T160" s="95">
        <f t="shared" si="100"/>
        <v>24.140160009149998</v>
      </c>
      <c r="U160" s="96">
        <f t="shared" si="101"/>
        <v>-2.4999999999999644E-2</v>
      </c>
      <c r="V160" s="97">
        <f t="shared" si="102"/>
        <v>0.2485484768007282</v>
      </c>
      <c r="W160" s="98">
        <f t="shared" si="103"/>
        <v>1068</v>
      </c>
      <c r="X160" s="98">
        <f>'Elevation Data'!K162</f>
        <v>1058</v>
      </c>
      <c r="Y160" s="99">
        <f t="shared" si="104"/>
        <v>1063</v>
      </c>
      <c r="Z160" s="99">
        <f t="shared" si="105"/>
        <v>150.6</v>
      </c>
      <c r="AA160" s="99">
        <f>'Elevation Data'!J162</f>
        <v>151</v>
      </c>
      <c r="AB160" s="100">
        <f t="shared" si="106"/>
        <v>0.40000000000000568</v>
      </c>
      <c r="AC160" s="98">
        <f t="shared" si="107"/>
        <v>-10</v>
      </c>
    </row>
    <row r="161" spans="1:29" ht="15" customHeight="1" x14ac:dyDescent="0.25">
      <c r="A161">
        <f t="shared" si="75"/>
        <v>15.237707163282382</v>
      </c>
      <c r="B161" s="31">
        <f t="shared" si="76"/>
        <v>15.254277061735763</v>
      </c>
      <c r="C161" s="93">
        <f t="shared" si="77"/>
        <v>15.245992112509073</v>
      </c>
      <c r="D161" s="34">
        <f t="shared" si="78"/>
        <v>71.848835570570685</v>
      </c>
      <c r="E161" s="34">
        <f t="shared" si="79"/>
        <v>0</v>
      </c>
      <c r="F161" s="34">
        <f t="shared" si="80"/>
        <v>298.98898554285654</v>
      </c>
      <c r="G161">
        <f t="shared" si="81"/>
        <v>-0.32917143631711215</v>
      </c>
      <c r="H161">
        <f t="shared" si="82"/>
        <v>0</v>
      </c>
      <c r="I161" s="34">
        <f t="shared" si="83"/>
        <v>0.41638147174803408</v>
      </c>
      <c r="J161">
        <f t="shared" si="84"/>
        <v>7.552429181269886E-2</v>
      </c>
      <c r="K161">
        <f t="shared" si="85"/>
        <v>1.0137488833919309E-4</v>
      </c>
      <c r="L161">
        <f t="shared" si="86"/>
        <v>1.656989845338188E-2</v>
      </c>
      <c r="M161" s="26">
        <f t="shared" si="87"/>
        <v>7.552429181269886E-2</v>
      </c>
      <c r="N161" s="34" t="e">
        <f t="shared" si="88"/>
        <v>#DIV/0!</v>
      </c>
      <c r="O161" s="34" t="e">
        <f t="shared" si="89"/>
        <v>#DIV/0!</v>
      </c>
      <c r="P161" s="35" t="e">
        <f t="shared" si="90"/>
        <v>#DIV/0!</v>
      </c>
      <c r="Q161" s="35" t="e">
        <f t="shared" si="91"/>
        <v>#NUM!</v>
      </c>
      <c r="R161" s="44"/>
      <c r="S161" s="61">
        <v>15</v>
      </c>
      <c r="T161" s="34">
        <f t="shared" si="100"/>
        <v>24.140160009149998</v>
      </c>
      <c r="U161" s="67">
        <f t="shared" si="101"/>
        <v>-4.999999999999929E-3</v>
      </c>
      <c r="V161" s="26">
        <f t="shared" si="102"/>
        <v>0.2485484768007282</v>
      </c>
      <c r="W161" s="79">
        <f t="shared" si="103"/>
        <v>1058</v>
      </c>
      <c r="X161" s="79">
        <f>'Elevation Data'!K163</f>
        <v>1056</v>
      </c>
      <c r="Y161" s="76">
        <f t="shared" si="104"/>
        <v>1057</v>
      </c>
      <c r="Z161" s="76">
        <f t="shared" si="105"/>
        <v>151</v>
      </c>
      <c r="AA161" s="76">
        <f>'Elevation Data'!J163</f>
        <v>151.4</v>
      </c>
      <c r="AB161" s="31">
        <f t="shared" si="106"/>
        <v>0.40000000000000568</v>
      </c>
      <c r="AC161" s="79">
        <f t="shared" si="107"/>
        <v>-2</v>
      </c>
    </row>
    <row r="162" spans="1:29" ht="15" customHeight="1" x14ac:dyDescent="0.25">
      <c r="A162">
        <f t="shared" si="75"/>
        <v>15.254277061735763</v>
      </c>
      <c r="B162" s="31">
        <f t="shared" si="76"/>
        <v>15.270846960189145</v>
      </c>
      <c r="C162" s="93">
        <f t="shared" si="77"/>
        <v>15.262562010962453</v>
      </c>
      <c r="D162" s="34">
        <f t="shared" si="78"/>
        <v>71.708451852024851</v>
      </c>
      <c r="E162" s="34">
        <f t="shared" si="79"/>
        <v>0</v>
      </c>
      <c r="F162" s="34">
        <f t="shared" si="80"/>
        <v>299.17690053068708</v>
      </c>
      <c r="G162">
        <f t="shared" si="81"/>
        <v>-1.6456926005307217</v>
      </c>
      <c r="H162">
        <f t="shared" si="82"/>
        <v>0</v>
      </c>
      <c r="I162" s="34">
        <f t="shared" si="83"/>
        <v>0.41638147174803408</v>
      </c>
      <c r="J162">
        <f t="shared" si="84"/>
        <v>7.5239290253006158E-2</v>
      </c>
      <c r="K162">
        <f t="shared" si="85"/>
        <v>1.0099233591007537E-4</v>
      </c>
      <c r="L162">
        <f t="shared" si="86"/>
        <v>1.6569898453380704E-2</v>
      </c>
      <c r="M162" s="26">
        <f t="shared" si="87"/>
        <v>7.5239290253006158E-2</v>
      </c>
      <c r="N162" s="34" t="e">
        <f t="shared" si="88"/>
        <v>#DIV/0!</v>
      </c>
      <c r="O162" s="34" t="e">
        <f t="shared" si="89"/>
        <v>#DIV/0!</v>
      </c>
      <c r="P162" s="35" t="e">
        <f t="shared" si="90"/>
        <v>#DIV/0!</v>
      </c>
      <c r="Q162" s="35" t="e">
        <f t="shared" si="91"/>
        <v>#NUM!</v>
      </c>
      <c r="R162" s="44"/>
      <c r="S162" s="61">
        <v>15</v>
      </c>
      <c r="T162" s="34">
        <f t="shared" si="100"/>
        <v>24.140160009149998</v>
      </c>
      <c r="U162" s="67">
        <f t="shared" si="101"/>
        <v>-2.500000000000142E-2</v>
      </c>
      <c r="V162" s="26">
        <f t="shared" si="102"/>
        <v>0.24854847680071054</v>
      </c>
      <c r="W162" s="79">
        <f t="shared" si="103"/>
        <v>1056</v>
      </c>
      <c r="X162" s="79">
        <f>'Elevation Data'!K164</f>
        <v>1046</v>
      </c>
      <c r="Y162" s="76">
        <f t="shared" si="104"/>
        <v>1051</v>
      </c>
      <c r="Z162" s="76">
        <f t="shared" si="105"/>
        <v>151.4</v>
      </c>
      <c r="AA162" s="76">
        <f>'Elevation Data'!J164</f>
        <v>151.79999999999998</v>
      </c>
      <c r="AB162" s="31">
        <f t="shared" si="106"/>
        <v>0.39999999999997726</v>
      </c>
      <c r="AC162" s="79">
        <f t="shared" si="107"/>
        <v>-10</v>
      </c>
    </row>
    <row r="163" spans="1:29" ht="15" customHeight="1" x14ac:dyDescent="0.25">
      <c r="A163">
        <f t="shared" si="75"/>
        <v>15.270846960189145</v>
      </c>
      <c r="B163" s="31">
        <f t="shared" si="76"/>
        <v>15.303986757095908</v>
      </c>
      <c r="C163" s="93">
        <f t="shared" si="77"/>
        <v>15.287416858642526</v>
      </c>
      <c r="D163" s="34">
        <f t="shared" si="78"/>
        <v>71.498108283972257</v>
      </c>
      <c r="E163" s="34">
        <f t="shared" si="79"/>
        <v>0</v>
      </c>
      <c r="F163" s="34">
        <f t="shared" si="80"/>
        <v>299.33355534620983</v>
      </c>
      <c r="G163">
        <f t="shared" si="81"/>
        <v>0</v>
      </c>
      <c r="H163">
        <f t="shared" si="82"/>
        <v>0</v>
      </c>
      <c r="I163" s="34">
        <f t="shared" si="83"/>
        <v>0.41638147174803408</v>
      </c>
      <c r="J163">
        <f t="shared" si="84"/>
        <v>7.5694428489383292E-2</v>
      </c>
      <c r="K163">
        <f t="shared" si="85"/>
        <v>1.0160325971729301E-4</v>
      </c>
      <c r="L163">
        <f t="shared" si="86"/>
        <v>3.313979690676376E-2</v>
      </c>
      <c r="M163" s="26">
        <f t="shared" si="87"/>
        <v>7.5694428489383292E-2</v>
      </c>
      <c r="N163" s="34" t="e">
        <f t="shared" si="88"/>
        <v>#DIV/0!</v>
      </c>
      <c r="O163" s="34" t="e">
        <f t="shared" si="89"/>
        <v>#DIV/0!</v>
      </c>
      <c r="P163" s="35" t="e">
        <f t="shared" si="90"/>
        <v>#DIV/0!</v>
      </c>
      <c r="Q163" s="35" t="e">
        <f t="shared" si="91"/>
        <v>#NUM!</v>
      </c>
      <c r="R163" s="44"/>
      <c r="S163" s="61">
        <v>15</v>
      </c>
      <c r="T163" s="34">
        <f t="shared" si="100"/>
        <v>24.140160009149998</v>
      </c>
      <c r="U163" s="67">
        <f t="shared" si="101"/>
        <v>0</v>
      </c>
      <c r="V163" s="26">
        <f t="shared" si="102"/>
        <v>0.49709695360145639</v>
      </c>
      <c r="W163" s="79">
        <f t="shared" si="103"/>
        <v>1046</v>
      </c>
      <c r="X163" s="79">
        <f>'Elevation Data'!K165</f>
        <v>1046</v>
      </c>
      <c r="Y163" s="76">
        <f t="shared" si="104"/>
        <v>1046</v>
      </c>
      <c r="Z163" s="76">
        <f t="shared" si="105"/>
        <v>151.79999999999998</v>
      </c>
      <c r="AA163" s="76">
        <f>'Elevation Data'!J165</f>
        <v>152.6</v>
      </c>
      <c r="AB163" s="31">
        <f t="shared" si="106"/>
        <v>0.80000000000001137</v>
      </c>
      <c r="AC163" s="79">
        <f t="shared" si="107"/>
        <v>0</v>
      </c>
    </row>
    <row r="164" spans="1:29" ht="15" customHeight="1" x14ac:dyDescent="0.25">
      <c r="A164">
        <f t="shared" si="75"/>
        <v>15.303986757095908</v>
      </c>
      <c r="B164" s="31">
        <f t="shared" si="76"/>
        <v>15.316414180935945</v>
      </c>
      <c r="C164" s="93">
        <f t="shared" si="77"/>
        <v>15.310200469015927</v>
      </c>
      <c r="D164" s="34">
        <f t="shared" si="78"/>
        <v>71.305540342144269</v>
      </c>
      <c r="E164" s="34">
        <f t="shared" si="79"/>
        <v>0</v>
      </c>
      <c r="F164" s="34">
        <f t="shared" si="80"/>
        <v>299.22389134384946</v>
      </c>
      <c r="G164">
        <f t="shared" si="81"/>
        <v>1.5360003833880478</v>
      </c>
      <c r="H164">
        <f t="shared" si="82"/>
        <v>0</v>
      </c>
      <c r="I164" s="34">
        <f t="shared" si="83"/>
        <v>0.41638147174803408</v>
      </c>
      <c r="J164">
        <f t="shared" si="84"/>
        <v>7.6054614444188262E-2</v>
      </c>
      <c r="K164">
        <f t="shared" si="85"/>
        <v>1.0208673079756814E-4</v>
      </c>
      <c r="L164">
        <f t="shared" si="86"/>
        <v>1.2427423840036705E-2</v>
      </c>
      <c r="M164" s="26">
        <f t="shared" si="87"/>
        <v>7.6054614444188262E-2</v>
      </c>
      <c r="N164" s="34" t="e">
        <f t="shared" si="88"/>
        <v>#DIV/0!</v>
      </c>
      <c r="O164" s="34" t="e">
        <f t="shared" si="89"/>
        <v>#DIV/0!</v>
      </c>
      <c r="P164" s="35" t="e">
        <f t="shared" si="90"/>
        <v>#DIV/0!</v>
      </c>
      <c r="Q164" s="35" t="e">
        <f t="shared" si="91"/>
        <v>#NUM!</v>
      </c>
      <c r="R164" s="44"/>
      <c r="S164" s="61">
        <v>15</v>
      </c>
      <c r="T164" s="34">
        <f t="shared" si="100"/>
        <v>24.140160009149998</v>
      </c>
      <c r="U164" s="67">
        <f t="shared" si="101"/>
        <v>2.333333333333245E-2</v>
      </c>
      <c r="V164" s="26">
        <f t="shared" si="102"/>
        <v>0.18641135760055058</v>
      </c>
      <c r="W164" s="79">
        <f t="shared" si="103"/>
        <v>1046</v>
      </c>
      <c r="X164" s="79">
        <f>'Elevation Data'!K166</f>
        <v>1053</v>
      </c>
      <c r="Y164" s="76">
        <f t="shared" si="104"/>
        <v>1049.5</v>
      </c>
      <c r="Z164" s="76">
        <f t="shared" si="105"/>
        <v>152.6</v>
      </c>
      <c r="AA164" s="76">
        <f>'Elevation Data'!J166</f>
        <v>152.9</v>
      </c>
      <c r="AB164" s="31">
        <f t="shared" si="106"/>
        <v>0.30000000000001137</v>
      </c>
      <c r="AC164" s="79">
        <f t="shared" si="107"/>
        <v>7</v>
      </c>
    </row>
    <row r="165" spans="1:29" ht="15" customHeight="1" x14ac:dyDescent="0.25">
      <c r="A165">
        <f t="shared" si="75"/>
        <v>15.316414180935945</v>
      </c>
      <c r="B165" s="31">
        <f t="shared" si="76"/>
        <v>15.337126554002673</v>
      </c>
      <c r="C165" s="93">
        <f t="shared" si="77"/>
        <v>15.326770367469308</v>
      </c>
      <c r="D165" s="34">
        <f t="shared" si="78"/>
        <v>71.165640773980044</v>
      </c>
      <c r="E165" s="34">
        <f t="shared" si="79"/>
        <v>0</v>
      </c>
      <c r="F165" s="34">
        <f t="shared" si="80"/>
        <v>298.97332944606018</v>
      </c>
      <c r="G165">
        <f t="shared" si="81"/>
        <v>1.1849581181703661</v>
      </c>
      <c r="H165">
        <f t="shared" si="82"/>
        <v>0</v>
      </c>
      <c r="I165" s="34">
        <f t="shared" si="83"/>
        <v>0.41638147174803408</v>
      </c>
      <c r="J165">
        <f t="shared" si="84"/>
        <v>7.5902694201004692E-2</v>
      </c>
      <c r="K165">
        <f t="shared" si="85"/>
        <v>1.0188281100805998E-4</v>
      </c>
      <c r="L165">
        <f t="shared" si="86"/>
        <v>2.0712373066727057E-2</v>
      </c>
      <c r="M165" s="26">
        <f t="shared" si="87"/>
        <v>7.5902694201004692E-2</v>
      </c>
      <c r="N165" s="34" t="e">
        <f t="shared" si="88"/>
        <v>#DIV/0!</v>
      </c>
      <c r="O165" s="34" t="e">
        <f t="shared" si="89"/>
        <v>#DIV/0!</v>
      </c>
      <c r="P165" s="35" t="e">
        <f t="shared" si="90"/>
        <v>#DIV/0!</v>
      </c>
      <c r="Q165" s="35" t="e">
        <f t="shared" si="91"/>
        <v>#NUM!</v>
      </c>
      <c r="R165" s="44"/>
      <c r="S165" s="61">
        <v>15</v>
      </c>
      <c r="T165" s="34">
        <f t="shared" si="92"/>
        <v>24.140160009149998</v>
      </c>
      <c r="U165" s="67">
        <f t="shared" si="93"/>
        <v>1.7999999999999999E-2</v>
      </c>
      <c r="V165" s="26">
        <f t="shared" si="94"/>
        <v>0.31068559600090584</v>
      </c>
      <c r="W165" s="79">
        <f t="shared" si="95"/>
        <v>1053</v>
      </c>
      <c r="X165" s="79">
        <f>'Elevation Data'!K167</f>
        <v>1062</v>
      </c>
      <c r="Y165" s="76">
        <f t="shared" si="96"/>
        <v>1057.5</v>
      </c>
      <c r="Z165" s="76">
        <f t="shared" si="97"/>
        <v>152.9</v>
      </c>
      <c r="AA165" s="76">
        <f>'Elevation Data'!J167</f>
        <v>153.4</v>
      </c>
      <c r="AB165" s="31">
        <f t="shared" si="98"/>
        <v>0.5</v>
      </c>
      <c r="AC165" s="79">
        <f t="shared" si="99"/>
        <v>9</v>
      </c>
    </row>
    <row r="166" spans="1:29" ht="15" customHeight="1" x14ac:dyDescent="0.25">
      <c r="A166">
        <f t="shared" si="75"/>
        <v>15.337126554002673</v>
      </c>
      <c r="B166" s="31">
        <f t="shared" si="76"/>
        <v>15.345411503229363</v>
      </c>
      <c r="C166" s="93">
        <f t="shared" si="77"/>
        <v>15.341269028616018</v>
      </c>
      <c r="D166" s="34">
        <f t="shared" si="78"/>
        <v>71.043333002598601</v>
      </c>
      <c r="E166" s="34">
        <f t="shared" si="79"/>
        <v>0</v>
      </c>
      <c r="F166" s="34">
        <f t="shared" si="80"/>
        <v>298.64467526309892</v>
      </c>
      <c r="G166">
        <f t="shared" si="81"/>
        <v>3.9477040767801856</v>
      </c>
      <c r="H166">
        <f t="shared" si="82"/>
        <v>0</v>
      </c>
      <c r="I166" s="34">
        <f t="shared" si="83"/>
        <v>0.41638147174803408</v>
      </c>
      <c r="J166">
        <f t="shared" si="84"/>
        <v>7.6517363841319991E-2</v>
      </c>
      <c r="K166">
        <f t="shared" si="85"/>
        <v>1.027078709279463E-4</v>
      </c>
      <c r="L166">
        <f t="shared" si="86"/>
        <v>8.284949226690352E-3</v>
      </c>
      <c r="M166" s="26">
        <f t="shared" si="87"/>
        <v>7.6517363841319991E-2</v>
      </c>
      <c r="N166" s="34" t="e">
        <f t="shared" si="88"/>
        <v>#DIV/0!</v>
      </c>
      <c r="O166" s="34" t="e">
        <f t="shared" si="89"/>
        <v>#DIV/0!</v>
      </c>
      <c r="P166" s="35" t="e">
        <f t="shared" si="90"/>
        <v>#DIV/0!</v>
      </c>
      <c r="Q166" s="35" t="e">
        <f t="shared" si="91"/>
        <v>#NUM!</v>
      </c>
      <c r="R166" s="44"/>
      <c r="S166" s="61">
        <v>15</v>
      </c>
      <c r="T166" s="34">
        <f t="shared" si="92"/>
        <v>24.140160009149998</v>
      </c>
      <c r="U166" s="67">
        <f t="shared" si="93"/>
        <v>6.0000000000003412E-2</v>
      </c>
      <c r="V166" s="26">
        <f t="shared" si="94"/>
        <v>0.12427423840035527</v>
      </c>
      <c r="W166" s="79">
        <f t="shared" si="95"/>
        <v>1062</v>
      </c>
      <c r="X166" s="79">
        <f>'Elevation Data'!K168</f>
        <v>1074</v>
      </c>
      <c r="Y166" s="76">
        <f t="shared" si="96"/>
        <v>1068</v>
      </c>
      <c r="Z166" s="76">
        <f t="shared" si="97"/>
        <v>153.4</v>
      </c>
      <c r="AA166" s="76">
        <f>'Elevation Data'!J168</f>
        <v>153.6</v>
      </c>
      <c r="AB166" s="31">
        <f t="shared" si="98"/>
        <v>0.19999999999998863</v>
      </c>
      <c r="AC166" s="79">
        <f t="shared" si="99"/>
        <v>12</v>
      </c>
    </row>
    <row r="167" spans="1:29" ht="15" customHeight="1" x14ac:dyDescent="0.25">
      <c r="A167">
        <f t="shared" si="75"/>
        <v>15.345411503229363</v>
      </c>
      <c r="B167" s="31">
        <f t="shared" si="76"/>
        <v>15.390978723976161</v>
      </c>
      <c r="C167" s="93">
        <f t="shared" si="77"/>
        <v>15.368195113602763</v>
      </c>
      <c r="D167" s="34">
        <f t="shared" si="78"/>
        <v>70.816450628626683</v>
      </c>
      <c r="E167" s="34">
        <f t="shared" si="79"/>
        <v>0</v>
      </c>
      <c r="F167" s="34">
        <f t="shared" si="80"/>
        <v>298.69161138604858</v>
      </c>
      <c r="G167">
        <f t="shared" si="81"/>
        <v>-0.89771619907366962</v>
      </c>
      <c r="H167">
        <f t="shared" si="82"/>
        <v>0</v>
      </c>
      <c r="I167" s="34">
        <f t="shared" si="83"/>
        <v>0.41638147174803408</v>
      </c>
      <c r="J167">
        <f t="shared" si="84"/>
        <v>7.5305625418869426E-2</v>
      </c>
      <c r="K167">
        <f t="shared" si="85"/>
        <v>1.0108137640116702E-4</v>
      </c>
      <c r="L167">
        <f t="shared" si="86"/>
        <v>4.5567220746799288E-2</v>
      </c>
      <c r="M167" s="26">
        <f t="shared" si="87"/>
        <v>7.5305625418869426E-2</v>
      </c>
      <c r="N167" s="34" t="e">
        <f t="shared" si="88"/>
        <v>#DIV/0!</v>
      </c>
      <c r="O167" s="34" t="e">
        <f t="shared" si="89"/>
        <v>#DIV/0!</v>
      </c>
      <c r="P167" s="35" t="e">
        <f t="shared" si="90"/>
        <v>#DIV/0!</v>
      </c>
      <c r="Q167" s="35" t="e">
        <f t="shared" si="91"/>
        <v>#NUM!</v>
      </c>
      <c r="R167" s="44"/>
      <c r="S167" s="61">
        <v>15</v>
      </c>
      <c r="T167" s="34">
        <f t="shared" si="92"/>
        <v>24.140160009149998</v>
      </c>
      <c r="U167" s="67">
        <f t="shared" si="93"/>
        <v>-1.3636363636363707E-2</v>
      </c>
      <c r="V167" s="26">
        <f t="shared" si="94"/>
        <v>0.68350831120198929</v>
      </c>
      <c r="W167" s="79">
        <f t="shared" si="95"/>
        <v>1074</v>
      </c>
      <c r="X167" s="79">
        <f>'Elevation Data'!K169</f>
        <v>1059</v>
      </c>
      <c r="Y167" s="76">
        <f t="shared" si="96"/>
        <v>1066.5</v>
      </c>
      <c r="Z167" s="76">
        <f t="shared" si="97"/>
        <v>153.6</v>
      </c>
      <c r="AA167" s="76">
        <f>'Elevation Data'!J169</f>
        <v>154.69999999999999</v>
      </c>
      <c r="AB167" s="31">
        <f t="shared" si="98"/>
        <v>1.0999999999999943</v>
      </c>
      <c r="AC167" s="79">
        <f t="shared" si="99"/>
        <v>-15</v>
      </c>
    </row>
    <row r="168" spans="1:29" ht="15" customHeight="1" x14ac:dyDescent="0.25">
      <c r="A168">
        <f t="shared" si="75"/>
        <v>15.390978723976161</v>
      </c>
      <c r="B168" s="31">
        <f t="shared" si="76"/>
        <v>15.407548622429543</v>
      </c>
      <c r="C168" s="93">
        <f t="shared" si="77"/>
        <v>15.399263673202853</v>
      </c>
      <c r="D168" s="34">
        <f t="shared" si="78"/>
        <v>70.555088804537306</v>
      </c>
      <c r="E168" s="34">
        <f t="shared" si="79"/>
        <v>0</v>
      </c>
      <c r="F168" s="34">
        <f t="shared" si="80"/>
        <v>299.09859323462797</v>
      </c>
      <c r="G168">
        <f t="shared" si="81"/>
        <v>-1.8102222597152748</v>
      </c>
      <c r="H168">
        <f t="shared" si="82"/>
        <v>0</v>
      </c>
      <c r="I168" s="34">
        <f t="shared" si="83"/>
        <v>0.41638147174803408</v>
      </c>
      <c r="J168">
        <f t="shared" si="84"/>
        <v>7.517796778956079E-2</v>
      </c>
      <c r="K168">
        <f t="shared" si="85"/>
        <v>1.0091002387860509E-4</v>
      </c>
      <c r="L168">
        <f t="shared" si="86"/>
        <v>1.656989845338188E-2</v>
      </c>
      <c r="M168" s="26">
        <f t="shared" si="87"/>
        <v>7.517796778956079E-2</v>
      </c>
      <c r="N168" s="34" t="e">
        <f t="shared" si="88"/>
        <v>#DIV/0!</v>
      </c>
      <c r="O168" s="34" t="e">
        <f t="shared" si="89"/>
        <v>#DIV/0!</v>
      </c>
      <c r="P168" s="35" t="e">
        <f t="shared" si="90"/>
        <v>#DIV/0!</v>
      </c>
      <c r="Q168" s="35" t="e">
        <f t="shared" si="91"/>
        <v>#NUM!</v>
      </c>
      <c r="R168" s="44"/>
      <c r="S168" s="61">
        <v>15</v>
      </c>
      <c r="T168" s="34">
        <f t="shared" si="92"/>
        <v>24.140160009149998</v>
      </c>
      <c r="U168" s="67">
        <f t="shared" si="93"/>
        <v>-2.7499999999999608E-2</v>
      </c>
      <c r="V168" s="26">
        <f t="shared" si="94"/>
        <v>0.2485484768007282</v>
      </c>
      <c r="W168" s="79">
        <f t="shared" si="95"/>
        <v>1059</v>
      </c>
      <c r="X168" s="79">
        <f>'Elevation Data'!K170</f>
        <v>1048</v>
      </c>
      <c r="Y168" s="76">
        <f t="shared" si="96"/>
        <v>1053.5</v>
      </c>
      <c r="Z168" s="76">
        <f t="shared" si="97"/>
        <v>154.69999999999999</v>
      </c>
      <c r="AA168" s="76">
        <f>'Elevation Data'!J170</f>
        <v>155.1</v>
      </c>
      <c r="AB168" s="31">
        <f t="shared" si="98"/>
        <v>0.40000000000000568</v>
      </c>
      <c r="AC168" s="79">
        <f t="shared" si="99"/>
        <v>-11</v>
      </c>
    </row>
    <row r="169" spans="1:29" ht="15" customHeight="1" x14ac:dyDescent="0.25">
      <c r="A169">
        <f t="shared" si="75"/>
        <v>15.407548622429543</v>
      </c>
      <c r="B169" s="31">
        <f t="shared" si="76"/>
        <v>15.444830893949652</v>
      </c>
      <c r="C169" s="93">
        <f t="shared" si="77"/>
        <v>15.426189758189597</v>
      </c>
      <c r="D169" s="34">
        <f t="shared" si="78"/>
        <v>70.32894859189318</v>
      </c>
      <c r="E169" s="34">
        <f t="shared" si="79"/>
        <v>0</v>
      </c>
      <c r="F169" s="34">
        <f t="shared" si="80"/>
        <v>299.90407501514557</v>
      </c>
      <c r="G169">
        <f t="shared" si="81"/>
        <v>-2.9535171867836429</v>
      </c>
      <c r="H169">
        <f t="shared" si="82"/>
        <v>0</v>
      </c>
      <c r="I169" s="34">
        <f t="shared" si="83"/>
        <v>0.41638147174803408</v>
      </c>
      <c r="J169">
        <f t="shared" si="84"/>
        <v>7.5092661439421698E-2</v>
      </c>
      <c r="K169">
        <f t="shared" si="85"/>
        <v>1.0079551871063315E-4</v>
      </c>
      <c r="L169">
        <f t="shared" si="86"/>
        <v>3.7282271520108941E-2</v>
      </c>
      <c r="M169" s="26">
        <f t="shared" si="87"/>
        <v>7.5092661439421698E-2</v>
      </c>
      <c r="N169" s="34" t="e">
        <f t="shared" si="88"/>
        <v>#DIV/0!</v>
      </c>
      <c r="O169" s="34" t="e">
        <f t="shared" si="89"/>
        <v>#DIV/0!</v>
      </c>
      <c r="P169" s="35" t="e">
        <f t="shared" si="90"/>
        <v>#DIV/0!</v>
      </c>
      <c r="Q169" s="35" t="e">
        <f t="shared" si="91"/>
        <v>#NUM!</v>
      </c>
      <c r="R169" s="44"/>
      <c r="S169" s="61">
        <v>15</v>
      </c>
      <c r="T169" s="34">
        <f t="shared" si="92"/>
        <v>24.140160009149998</v>
      </c>
      <c r="U169" s="67">
        <f t="shared" si="93"/>
        <v>-4.4877777777777482E-2</v>
      </c>
      <c r="V169" s="26">
        <f t="shared" si="94"/>
        <v>0.55923407280163406</v>
      </c>
      <c r="W169" s="79">
        <f t="shared" si="95"/>
        <v>1048</v>
      </c>
      <c r="X169" s="79">
        <f>'Elevation Data'!K171</f>
        <v>1007.61</v>
      </c>
      <c r="Y169" s="76">
        <f t="shared" si="96"/>
        <v>1027.8050000000001</v>
      </c>
      <c r="Z169" s="76">
        <f t="shared" si="97"/>
        <v>155.1</v>
      </c>
      <c r="AA169" s="76">
        <f>'Elevation Data'!J171</f>
        <v>156</v>
      </c>
      <c r="AB169" s="31">
        <f t="shared" si="98"/>
        <v>0.90000000000000568</v>
      </c>
      <c r="AC169" s="79">
        <f t="shared" si="99"/>
        <v>-40.389999999999986</v>
      </c>
    </row>
    <row r="170" spans="1:29" ht="15" customHeight="1" x14ac:dyDescent="0.25">
      <c r="A170">
        <f t="shared" si="75"/>
        <v>15.444830893949652</v>
      </c>
      <c r="B170" s="31">
        <f t="shared" si="76"/>
        <v>15.457258317789687</v>
      </c>
      <c r="C170" s="93">
        <f t="shared" si="77"/>
        <v>15.451044605869669</v>
      </c>
      <c r="D170" s="34">
        <f t="shared" si="78"/>
        <v>70.120515174306036</v>
      </c>
      <c r="E170" s="34">
        <f t="shared" si="79"/>
        <v>0</v>
      </c>
      <c r="F170" s="34">
        <f t="shared" si="80"/>
        <v>300.53813852758532</v>
      </c>
      <c r="G170">
        <f t="shared" si="81"/>
        <v>0</v>
      </c>
      <c r="H170">
        <f t="shared" si="82"/>
        <v>0</v>
      </c>
      <c r="I170" s="34">
        <f t="shared" si="83"/>
        <v>0.41638147174803408</v>
      </c>
      <c r="J170">
        <f t="shared" si="84"/>
        <v>7.5998616161447818E-2</v>
      </c>
      <c r="K170">
        <f t="shared" si="85"/>
        <v>1.0201156531737963E-4</v>
      </c>
      <c r="L170">
        <f t="shared" si="86"/>
        <v>1.2427423840035527E-2</v>
      </c>
      <c r="M170" s="26">
        <f t="shared" si="87"/>
        <v>7.5998616161447818E-2</v>
      </c>
      <c r="N170" s="34" t="e">
        <f t="shared" si="88"/>
        <v>#DIV/0!</v>
      </c>
      <c r="O170" s="34" t="e">
        <f t="shared" si="89"/>
        <v>#DIV/0!</v>
      </c>
      <c r="P170" s="35" t="e">
        <f t="shared" si="90"/>
        <v>#DIV/0!</v>
      </c>
      <c r="Q170" s="35" t="e">
        <f t="shared" si="91"/>
        <v>#NUM!</v>
      </c>
      <c r="R170" s="44"/>
      <c r="S170" s="94">
        <v>15</v>
      </c>
      <c r="T170" s="95">
        <f t="shared" si="92"/>
        <v>24.140160009149998</v>
      </c>
      <c r="U170" s="96">
        <f t="shared" si="93"/>
        <v>0</v>
      </c>
      <c r="V170" s="97">
        <f t="shared" si="94"/>
        <v>0.1864113576005329</v>
      </c>
      <c r="W170" s="98">
        <f t="shared" si="95"/>
        <v>1007.61</v>
      </c>
      <c r="X170" s="98">
        <f>'Elevation Data'!K172</f>
        <v>1007.61</v>
      </c>
      <c r="Y170" s="99">
        <f t="shared" si="96"/>
        <v>1007.61</v>
      </c>
      <c r="Z170" s="99">
        <f t="shared" si="97"/>
        <v>156</v>
      </c>
      <c r="AA170" s="99">
        <f>'Elevation Data'!J172</f>
        <v>156.29999999999998</v>
      </c>
      <c r="AB170" s="100">
        <f t="shared" si="98"/>
        <v>0.29999999999998295</v>
      </c>
      <c r="AC170" s="98">
        <f t="shared" si="99"/>
        <v>0</v>
      </c>
    </row>
    <row r="171" spans="1:29" ht="15" customHeight="1" x14ac:dyDescent="0.25">
      <c r="A171">
        <f t="shared" si="75"/>
        <v>15.457258317789687</v>
      </c>
      <c r="B171" s="31">
        <f t="shared" si="76"/>
        <v>15.465543267016379</v>
      </c>
      <c r="C171" s="93">
        <f t="shared" si="77"/>
        <v>15.461400792403033</v>
      </c>
      <c r="D171" s="34">
        <f t="shared" si="78"/>
        <v>70.033756924771282</v>
      </c>
      <c r="E171" s="34">
        <f t="shared" si="79"/>
        <v>0</v>
      </c>
      <c r="F171" s="34">
        <f t="shared" si="80"/>
        <v>300.39065122235269</v>
      </c>
      <c r="G171">
        <f t="shared" si="81"/>
        <v>3.0897972326028231</v>
      </c>
      <c r="H171">
        <f t="shared" si="82"/>
        <v>0</v>
      </c>
      <c r="I171" s="34">
        <f t="shared" si="83"/>
        <v>0.41638147174803408</v>
      </c>
      <c r="J171">
        <f t="shared" si="84"/>
        <v>7.6741623718864532E-2</v>
      </c>
      <c r="K171">
        <f t="shared" si="85"/>
        <v>1.0300889089780475E-4</v>
      </c>
      <c r="L171">
        <f t="shared" si="86"/>
        <v>8.2849492266915299E-3</v>
      </c>
      <c r="M171" s="26">
        <f t="shared" si="87"/>
        <v>7.6741623718864532E-2</v>
      </c>
      <c r="N171" s="34" t="e">
        <f t="shared" si="88"/>
        <v>#DIV/0!</v>
      </c>
      <c r="O171" s="34" t="e">
        <f t="shared" si="89"/>
        <v>#DIV/0!</v>
      </c>
      <c r="P171" s="35" t="e">
        <f t="shared" si="90"/>
        <v>#DIV/0!</v>
      </c>
      <c r="Q171" s="35" t="e">
        <f t="shared" si="91"/>
        <v>#NUM!</v>
      </c>
      <c r="R171" s="44"/>
      <c r="S171" s="61">
        <v>15</v>
      </c>
      <c r="T171" s="34">
        <f t="shared" si="92"/>
        <v>24.140160009149998</v>
      </c>
      <c r="U171" s="67">
        <f t="shared" si="93"/>
        <v>4.6949999999995926E-2</v>
      </c>
      <c r="V171" s="26">
        <f t="shared" si="94"/>
        <v>0.12427423840037294</v>
      </c>
      <c r="W171" s="79">
        <f t="shared" si="95"/>
        <v>1007.61</v>
      </c>
      <c r="X171" s="79">
        <f>'Elevation Data'!K173</f>
        <v>1017</v>
      </c>
      <c r="Y171" s="76">
        <f t="shared" si="96"/>
        <v>1012.3050000000001</v>
      </c>
      <c r="Z171" s="76">
        <f t="shared" si="97"/>
        <v>156.29999999999998</v>
      </c>
      <c r="AA171" s="76">
        <f>'Elevation Data'!J173</f>
        <v>156.5</v>
      </c>
      <c r="AB171" s="31">
        <f t="shared" si="98"/>
        <v>0.20000000000001705</v>
      </c>
      <c r="AC171" s="79">
        <f t="shared" si="99"/>
        <v>9.3899999999999864</v>
      </c>
    </row>
    <row r="172" spans="1:29" ht="15" customHeight="1" x14ac:dyDescent="0.25">
      <c r="A172">
        <f t="shared" si="75"/>
        <v>15.465543267016379</v>
      </c>
      <c r="B172" s="31">
        <f t="shared" si="76"/>
        <v>15.473828216243069</v>
      </c>
      <c r="C172" s="93">
        <f t="shared" si="77"/>
        <v>15.469685741629725</v>
      </c>
      <c r="D172" s="34">
        <f t="shared" si="78"/>
        <v>69.964388253415223</v>
      </c>
      <c r="E172" s="34">
        <f t="shared" si="79"/>
        <v>0</v>
      </c>
      <c r="F172" s="34">
        <f t="shared" si="80"/>
        <v>300.22751223897126</v>
      </c>
      <c r="G172">
        <f t="shared" si="81"/>
        <v>0.32917143631713558</v>
      </c>
      <c r="H172">
        <f t="shared" si="82"/>
        <v>0</v>
      </c>
      <c r="I172" s="34">
        <f t="shared" si="83"/>
        <v>0.41638147174803408</v>
      </c>
      <c r="J172">
        <f t="shared" si="84"/>
        <v>7.6003299279554654E-2</v>
      </c>
      <c r="K172">
        <f t="shared" si="85"/>
        <v>1.0201785138195255E-4</v>
      </c>
      <c r="L172">
        <f t="shared" si="86"/>
        <v>8.284949226690352E-3</v>
      </c>
      <c r="M172" s="26">
        <f t="shared" si="87"/>
        <v>7.6003299279554654E-2</v>
      </c>
      <c r="N172" s="34" t="e">
        <f t="shared" si="88"/>
        <v>#DIV/0!</v>
      </c>
      <c r="O172" s="34" t="e">
        <f t="shared" si="89"/>
        <v>#DIV/0!</v>
      </c>
      <c r="P172" s="35" t="e">
        <f t="shared" si="90"/>
        <v>#DIV/0!</v>
      </c>
      <c r="Q172" s="35" t="e">
        <f t="shared" si="91"/>
        <v>#NUM!</v>
      </c>
      <c r="R172" s="44"/>
      <c r="S172" s="61">
        <v>15</v>
      </c>
      <c r="T172" s="34">
        <f t="shared" si="92"/>
        <v>24.140160009149998</v>
      </c>
      <c r="U172" s="67">
        <f t="shared" si="93"/>
        <v>5.0000000000002846E-3</v>
      </c>
      <c r="V172" s="26">
        <f t="shared" si="94"/>
        <v>0.12427423840035527</v>
      </c>
      <c r="W172" s="79">
        <f t="shared" si="95"/>
        <v>1017</v>
      </c>
      <c r="X172" s="79">
        <f>'Elevation Data'!K174</f>
        <v>1018</v>
      </c>
      <c r="Y172" s="76">
        <f t="shared" si="96"/>
        <v>1017.5</v>
      </c>
      <c r="Z172" s="76">
        <f t="shared" si="97"/>
        <v>156.5</v>
      </c>
      <c r="AA172" s="76">
        <f>'Elevation Data'!J174</f>
        <v>156.69999999999999</v>
      </c>
      <c r="AB172" s="31">
        <f t="shared" si="98"/>
        <v>0.19999999999998863</v>
      </c>
      <c r="AC172" s="79">
        <f t="shared" si="99"/>
        <v>1</v>
      </c>
    </row>
    <row r="173" spans="1:29" ht="15" customHeight="1" x14ac:dyDescent="0.25">
      <c r="A173">
        <f t="shared" si="75"/>
        <v>15.473828216243069</v>
      </c>
      <c r="B173" s="31">
        <f t="shared" si="76"/>
        <v>15.49039811469645</v>
      </c>
      <c r="C173" s="93">
        <f t="shared" si="77"/>
        <v>15.482113165469761</v>
      </c>
      <c r="D173" s="34">
        <f t="shared" si="78"/>
        <v>69.860398734767926</v>
      </c>
      <c r="E173" s="34">
        <f t="shared" si="79"/>
        <v>0</v>
      </c>
      <c r="F173" s="34">
        <f t="shared" si="80"/>
        <v>300.25891081146631</v>
      </c>
      <c r="G173">
        <f t="shared" si="81"/>
        <v>-0.49375458282355411</v>
      </c>
      <c r="H173">
        <f t="shared" si="82"/>
        <v>0</v>
      </c>
      <c r="I173" s="34">
        <f t="shared" si="83"/>
        <v>0.41638147174803408</v>
      </c>
      <c r="J173">
        <f t="shared" si="84"/>
        <v>7.5803418611209789E-2</v>
      </c>
      <c r="K173">
        <f t="shared" si="85"/>
        <v>1.0174955518283194E-4</v>
      </c>
      <c r="L173">
        <f t="shared" si="86"/>
        <v>1.656989845338188E-2</v>
      </c>
      <c r="M173" s="26">
        <f t="shared" si="87"/>
        <v>7.5803418611209789E-2</v>
      </c>
      <c r="N173" s="34" t="e">
        <f t="shared" si="88"/>
        <v>#DIV/0!</v>
      </c>
      <c r="O173" s="34" t="e">
        <f t="shared" si="89"/>
        <v>#DIV/0!</v>
      </c>
      <c r="P173" s="35" t="e">
        <f t="shared" si="90"/>
        <v>#DIV/0!</v>
      </c>
      <c r="Q173" s="35" t="e">
        <f t="shared" si="91"/>
        <v>#NUM!</v>
      </c>
      <c r="R173" s="44"/>
      <c r="S173" s="61">
        <v>15</v>
      </c>
      <c r="T173" s="34">
        <f t="shared" si="92"/>
        <v>24.140160009149998</v>
      </c>
      <c r="U173" s="67">
        <f t="shared" si="93"/>
        <v>-7.499999999999893E-3</v>
      </c>
      <c r="V173" s="26">
        <f t="shared" si="94"/>
        <v>0.2485484768007282</v>
      </c>
      <c r="W173" s="79">
        <f t="shared" si="95"/>
        <v>1018</v>
      </c>
      <c r="X173" s="79">
        <f>'Elevation Data'!K175</f>
        <v>1015</v>
      </c>
      <c r="Y173" s="76">
        <f t="shared" si="96"/>
        <v>1016.5</v>
      </c>
      <c r="Z173" s="76">
        <f t="shared" si="97"/>
        <v>156.69999999999999</v>
      </c>
      <c r="AA173" s="76">
        <f>'Elevation Data'!J175</f>
        <v>157.1</v>
      </c>
      <c r="AB173" s="31">
        <f t="shared" si="98"/>
        <v>0.40000000000000568</v>
      </c>
      <c r="AC173" s="79">
        <f t="shared" si="99"/>
        <v>-3</v>
      </c>
    </row>
    <row r="174" spans="1:29" ht="15" customHeight="1" x14ac:dyDescent="0.25">
      <c r="A174">
        <f t="shared" si="75"/>
        <v>15.49039811469645</v>
      </c>
      <c r="B174" s="31">
        <f t="shared" si="76"/>
        <v>15.531822860829905</v>
      </c>
      <c r="C174" s="93">
        <f t="shared" si="77"/>
        <v>15.511110487763178</v>
      </c>
      <c r="D174" s="34">
        <f t="shared" si="78"/>
        <v>69.618054852262716</v>
      </c>
      <c r="E174" s="34">
        <f t="shared" si="79"/>
        <v>0</v>
      </c>
      <c r="F174" s="34">
        <f t="shared" si="80"/>
        <v>300.306012696496</v>
      </c>
      <c r="G174">
        <f t="shared" si="81"/>
        <v>0</v>
      </c>
      <c r="H174">
        <f t="shared" si="82"/>
        <v>0</v>
      </c>
      <c r="I174" s="34">
        <f t="shared" si="83"/>
        <v>0.41638147174803408</v>
      </c>
      <c r="J174">
        <f t="shared" si="84"/>
        <v>7.5939998527334351E-2</v>
      </c>
      <c r="K174">
        <f t="shared" si="85"/>
        <v>1.0193288392930785E-4</v>
      </c>
      <c r="L174">
        <f t="shared" si="86"/>
        <v>4.1424746133454114E-2</v>
      </c>
      <c r="M174" s="26">
        <f t="shared" si="87"/>
        <v>7.5939998527334351E-2</v>
      </c>
      <c r="N174" s="34" t="e">
        <f t="shared" si="88"/>
        <v>#DIV/0!</v>
      </c>
      <c r="O174" s="34" t="e">
        <f t="shared" si="89"/>
        <v>#DIV/0!</v>
      </c>
      <c r="P174" s="35" t="e">
        <f t="shared" si="90"/>
        <v>#DIV/0!</v>
      </c>
      <c r="Q174" s="35" t="e">
        <f t="shared" si="91"/>
        <v>#NUM!</v>
      </c>
      <c r="R174" s="44"/>
      <c r="S174" s="61">
        <v>15</v>
      </c>
      <c r="T174" s="34">
        <f t="shared" si="92"/>
        <v>24.140160009149998</v>
      </c>
      <c r="U174" s="67">
        <f t="shared" si="93"/>
        <v>0</v>
      </c>
      <c r="V174" s="26">
        <f t="shared" si="94"/>
        <v>0.62137119200181168</v>
      </c>
      <c r="W174" s="79">
        <f t="shared" si="95"/>
        <v>1015</v>
      </c>
      <c r="X174" s="79">
        <f>'Elevation Data'!K176</f>
        <v>1015</v>
      </c>
      <c r="Y174" s="76">
        <f t="shared" si="96"/>
        <v>1015</v>
      </c>
      <c r="Z174" s="76">
        <f t="shared" si="97"/>
        <v>157.1</v>
      </c>
      <c r="AA174" s="76">
        <f>'Elevation Data'!J176</f>
        <v>158.1</v>
      </c>
      <c r="AB174" s="31">
        <f t="shared" si="98"/>
        <v>1</v>
      </c>
      <c r="AC174" s="79">
        <f t="shared" si="99"/>
        <v>0</v>
      </c>
    </row>
    <row r="175" spans="1:29" ht="15" customHeight="1" x14ac:dyDescent="0.25">
      <c r="A175">
        <f t="shared" ref="A175:A238" si="108">B174</f>
        <v>15.531822860829905</v>
      </c>
      <c r="B175" s="31">
        <f t="shared" ref="B175:B238" si="109">A175+L175</f>
        <v>15.535965335443251</v>
      </c>
      <c r="C175" s="93">
        <f t="shared" ref="C175:C238" si="110">(A175+A175+L175)/2</f>
        <v>15.533894098136578</v>
      </c>
      <c r="D175" s="34">
        <f t="shared" ref="D175:D238" si="111">90-(90-$AH$14)*SIN(((180*(C175-$AH$15))/$AH$17*3.1416/180))</f>
        <v>69.42793739808576</v>
      </c>
      <c r="E175" s="34">
        <f t="shared" ref="E175:E238" si="112">$AH$20*((COS(D175*3.1416/180))^0.3)</f>
        <v>0</v>
      </c>
      <c r="F175" s="34">
        <f t="shared" ref="F175:F238" si="113">0.5*(((-3.64*10^-14)*Y175^3)+((3.88*10^-9)*Y175^2)-((1.18*10^-4)*Y175)+1.17)*T175^3*$AH$5</f>
        <v>300.25891081146631</v>
      </c>
      <c r="G175">
        <f t="shared" ref="G175:G238" si="114">0.278*$AH$10*T175*SIN(U175)</f>
        <v>1.9747406050168546</v>
      </c>
      <c r="H175">
        <f t="shared" ref="H175:H238" si="115">(5.46*10^-7)*((T175^2-T175^2)*(T175)/(V175))</f>
        <v>0</v>
      </c>
      <c r="I175" s="34">
        <f t="shared" ref="I175:I238" si="116">0.278*$AH$6*(1+(T175)/161)*$AH$10*(T175)</f>
        <v>0.41638147174803408</v>
      </c>
      <c r="J175">
        <f t="shared" ref="J175:J238" si="117">(F175+G175+H175+I175)/$AH$27</f>
        <v>7.6426775981876555E-2</v>
      </c>
      <c r="K175">
        <f t="shared" ref="K175:K238" si="118">J175/745</f>
        <v>1.0258627648574035E-4</v>
      </c>
      <c r="L175">
        <f t="shared" ref="L175:L238" si="119">V175/S175</f>
        <v>4.142474613345176E-3</v>
      </c>
      <c r="M175" s="26">
        <f t="shared" ref="M175:M238" si="120">J175-E175</f>
        <v>7.6426775981876555E-2</v>
      </c>
      <c r="N175" s="34" t="e">
        <f t="shared" ref="N175:N238" si="121">$AH$21/(M175^($AH$22-1))</f>
        <v>#DIV/0!</v>
      </c>
      <c r="O175" s="34" t="e">
        <f t="shared" ref="O175:O238" si="122">IF(N175&lt;6000,N175,6000)</f>
        <v>#DIV/0!</v>
      </c>
      <c r="P175" s="35" t="e">
        <f t="shared" ref="P175:P238" si="123">(M175*(B175-A175)/($AH$21/M175^($AH$22-1)))</f>
        <v>#DIV/0!</v>
      </c>
      <c r="Q175" s="35" t="e">
        <f t="shared" ref="Q175:Q238" si="124">Q174+P175</f>
        <v>#NUM!</v>
      </c>
      <c r="R175" s="44"/>
      <c r="S175" s="61">
        <v>15</v>
      </c>
      <c r="T175" s="34">
        <f t="shared" ref="T175:T238" si="125">S175*1.60934400061</f>
        <v>24.140160009149998</v>
      </c>
      <c r="U175" s="67">
        <f t="shared" ref="U175:U238" si="126">AC175/(AB175*1000)</f>
        <v>3.0000000000001706E-2</v>
      </c>
      <c r="V175" s="26">
        <f t="shared" ref="V175:V238" si="127">AB175/1.60934400061</f>
        <v>6.2137119200177636E-2</v>
      </c>
      <c r="W175" s="79">
        <f t="shared" ref="W175:W238" si="128">X174</f>
        <v>1015</v>
      </c>
      <c r="X175" s="79">
        <f>'Elevation Data'!K177</f>
        <v>1018</v>
      </c>
      <c r="Y175" s="76">
        <f t="shared" ref="Y175:Y238" si="129">(W175+X175)/2</f>
        <v>1016.5</v>
      </c>
      <c r="Z175" s="76">
        <f t="shared" ref="Z175:Z238" si="130">AA174</f>
        <v>158.1</v>
      </c>
      <c r="AA175" s="76">
        <f>'Elevation Data'!J177</f>
        <v>158.19999999999999</v>
      </c>
      <c r="AB175" s="31">
        <f t="shared" ref="AB175:AB238" si="131">AA175-Z175</f>
        <v>9.9999999999994316E-2</v>
      </c>
      <c r="AC175" s="79">
        <f t="shared" ref="AC175:AC238" si="132">X175-W175</f>
        <v>3</v>
      </c>
    </row>
    <row r="176" spans="1:29" ht="15" customHeight="1" x14ac:dyDescent="0.25">
      <c r="A176">
        <f t="shared" si="108"/>
        <v>15.535965335443251</v>
      </c>
      <c r="B176" s="31">
        <f t="shared" si="109"/>
        <v>15.569105132350014</v>
      </c>
      <c r="C176" s="93">
        <f t="shared" si="110"/>
        <v>15.552535233896633</v>
      </c>
      <c r="D176" s="34">
        <f t="shared" si="111"/>
        <v>69.272582096317009</v>
      </c>
      <c r="E176" s="34">
        <f t="shared" si="112"/>
        <v>0</v>
      </c>
      <c r="F176" s="34">
        <f t="shared" si="113"/>
        <v>300.14902520195051</v>
      </c>
      <c r="G176">
        <f t="shared" si="114"/>
        <v>0.32917143631711215</v>
      </c>
      <c r="H176">
        <f t="shared" si="115"/>
        <v>0</v>
      </c>
      <c r="I176" s="34">
        <f t="shared" si="116"/>
        <v>0.41638147174803408</v>
      </c>
      <c r="J176">
        <f t="shared" si="117"/>
        <v>7.598347932071102E-2</v>
      </c>
      <c r="K176">
        <f t="shared" si="118"/>
        <v>1.0199124741035037E-4</v>
      </c>
      <c r="L176">
        <f t="shared" si="119"/>
        <v>3.313979690676376E-2</v>
      </c>
      <c r="M176" s="26">
        <f t="shared" si="120"/>
        <v>7.598347932071102E-2</v>
      </c>
      <c r="N176" s="34" t="e">
        <f t="shared" si="121"/>
        <v>#DIV/0!</v>
      </c>
      <c r="O176" s="34" t="e">
        <f t="shared" si="122"/>
        <v>#DIV/0!</v>
      </c>
      <c r="P176" s="35" t="e">
        <f t="shared" si="123"/>
        <v>#DIV/0!</v>
      </c>
      <c r="Q176" s="35" t="e">
        <f t="shared" si="124"/>
        <v>#NUM!</v>
      </c>
      <c r="R176" s="44"/>
      <c r="S176" s="61">
        <v>15</v>
      </c>
      <c r="T176" s="34">
        <f t="shared" si="125"/>
        <v>24.140160009149998</v>
      </c>
      <c r="U176" s="67">
        <f t="shared" si="126"/>
        <v>4.999999999999929E-3</v>
      </c>
      <c r="V176" s="26">
        <f t="shared" si="127"/>
        <v>0.49709695360145639</v>
      </c>
      <c r="W176" s="79">
        <f t="shared" si="128"/>
        <v>1018</v>
      </c>
      <c r="X176" s="79">
        <f>'Elevation Data'!K178</f>
        <v>1022</v>
      </c>
      <c r="Y176" s="76">
        <f t="shared" si="129"/>
        <v>1020</v>
      </c>
      <c r="Z176" s="76">
        <f t="shared" si="130"/>
        <v>158.19999999999999</v>
      </c>
      <c r="AA176" s="76">
        <f>'Elevation Data'!J178</f>
        <v>159</v>
      </c>
      <c r="AB176" s="31">
        <f t="shared" si="131"/>
        <v>0.80000000000001137</v>
      </c>
      <c r="AC176" s="79">
        <f t="shared" si="132"/>
        <v>4</v>
      </c>
    </row>
    <row r="177" spans="1:29" ht="15" customHeight="1" x14ac:dyDescent="0.25">
      <c r="A177">
        <f t="shared" si="108"/>
        <v>15.569105132350014</v>
      </c>
      <c r="B177" s="31">
        <f t="shared" si="109"/>
        <v>15.57324760696336</v>
      </c>
      <c r="C177" s="93">
        <f t="shared" si="110"/>
        <v>15.571176369656687</v>
      </c>
      <c r="D177" s="34">
        <f t="shared" si="111"/>
        <v>69.117404029746723</v>
      </c>
      <c r="E177" s="34">
        <f t="shared" si="112"/>
        <v>0</v>
      </c>
      <c r="F177" s="34">
        <f t="shared" si="113"/>
        <v>299.99209138553186</v>
      </c>
      <c r="G177">
        <f t="shared" si="114"/>
        <v>3.9477040767801856</v>
      </c>
      <c r="H177">
        <f t="shared" si="115"/>
        <v>0</v>
      </c>
      <c r="I177" s="34">
        <f t="shared" si="116"/>
        <v>0.41638147174803408</v>
      </c>
      <c r="J177">
        <f t="shared" si="117"/>
        <v>7.6857620437893959E-2</v>
      </c>
      <c r="K177">
        <f t="shared" si="118"/>
        <v>1.0316459119180397E-4</v>
      </c>
      <c r="L177">
        <f t="shared" si="119"/>
        <v>4.142474613345176E-3</v>
      </c>
      <c r="M177" s="26">
        <f t="shared" si="120"/>
        <v>7.6857620437893959E-2</v>
      </c>
      <c r="N177" s="34" t="e">
        <f t="shared" si="121"/>
        <v>#DIV/0!</v>
      </c>
      <c r="O177" s="34" t="e">
        <f t="shared" si="122"/>
        <v>#DIV/0!</v>
      </c>
      <c r="P177" s="35" t="e">
        <f t="shared" si="123"/>
        <v>#DIV/0!</v>
      </c>
      <c r="Q177" s="35" t="e">
        <f t="shared" si="124"/>
        <v>#NUM!</v>
      </c>
      <c r="R177" s="44"/>
      <c r="S177" s="61">
        <v>15</v>
      </c>
      <c r="T177" s="34">
        <f t="shared" si="125"/>
        <v>24.140160009149998</v>
      </c>
      <c r="U177" s="67">
        <f t="shared" si="126"/>
        <v>6.0000000000003412E-2</v>
      </c>
      <c r="V177" s="26">
        <f t="shared" si="127"/>
        <v>6.2137119200177636E-2</v>
      </c>
      <c r="W177" s="79">
        <f t="shared" si="128"/>
        <v>1022</v>
      </c>
      <c r="X177" s="79">
        <f>'Elevation Data'!K179</f>
        <v>1028</v>
      </c>
      <c r="Y177" s="76">
        <f t="shared" si="129"/>
        <v>1025</v>
      </c>
      <c r="Z177" s="76">
        <f t="shared" si="130"/>
        <v>159</v>
      </c>
      <c r="AA177" s="76">
        <f>'Elevation Data'!J179</f>
        <v>159.1</v>
      </c>
      <c r="AB177" s="31">
        <f t="shared" si="131"/>
        <v>9.9999999999994316E-2</v>
      </c>
      <c r="AC177" s="79">
        <f t="shared" si="132"/>
        <v>6</v>
      </c>
    </row>
    <row r="178" spans="1:29" ht="15" customHeight="1" x14ac:dyDescent="0.25">
      <c r="A178">
        <f t="shared" si="108"/>
        <v>15.57324760696336</v>
      </c>
      <c r="B178" s="31">
        <f t="shared" si="109"/>
        <v>15.577390081576706</v>
      </c>
      <c r="C178" s="93">
        <f t="shared" si="110"/>
        <v>15.575318844270033</v>
      </c>
      <c r="D178" s="34">
        <f t="shared" si="111"/>
        <v>69.082944217438481</v>
      </c>
      <c r="E178" s="34">
        <f t="shared" si="112"/>
        <v>0</v>
      </c>
      <c r="F178" s="34">
        <f t="shared" si="113"/>
        <v>299.8822696483598</v>
      </c>
      <c r="G178">
        <f t="shared" si="114"/>
        <v>0.65833464336550751</v>
      </c>
      <c r="H178">
        <f t="shared" si="115"/>
        <v>0</v>
      </c>
      <c r="I178" s="34">
        <f t="shared" si="116"/>
        <v>0.41638147174803408</v>
      </c>
      <c r="J178">
        <f t="shared" si="117"/>
        <v>7.5999238829159932E-2</v>
      </c>
      <c r="K178">
        <f t="shared" si="118"/>
        <v>1.0201240111296635E-4</v>
      </c>
      <c r="L178">
        <f t="shared" si="119"/>
        <v>4.142474613345176E-3</v>
      </c>
      <c r="M178" s="26">
        <f t="shared" si="120"/>
        <v>7.5999238829159932E-2</v>
      </c>
      <c r="N178" s="34" t="e">
        <f t="shared" si="121"/>
        <v>#DIV/0!</v>
      </c>
      <c r="O178" s="34" t="e">
        <f t="shared" si="122"/>
        <v>#DIV/0!</v>
      </c>
      <c r="P178" s="35" t="e">
        <f t="shared" si="123"/>
        <v>#DIV/0!</v>
      </c>
      <c r="Q178" s="35" t="e">
        <f t="shared" si="124"/>
        <v>#NUM!</v>
      </c>
      <c r="R178" s="44"/>
      <c r="S178" s="61">
        <v>15</v>
      </c>
      <c r="T178" s="34">
        <f t="shared" si="125"/>
        <v>24.140160009149998</v>
      </c>
      <c r="U178" s="67">
        <f t="shared" si="126"/>
        <v>1.0000000000000569E-2</v>
      </c>
      <c r="V178" s="26">
        <f t="shared" si="127"/>
        <v>6.2137119200177636E-2</v>
      </c>
      <c r="W178" s="79">
        <f t="shared" si="128"/>
        <v>1028</v>
      </c>
      <c r="X178" s="79">
        <f>'Elevation Data'!K180</f>
        <v>1029</v>
      </c>
      <c r="Y178" s="76">
        <f t="shared" si="129"/>
        <v>1028.5</v>
      </c>
      <c r="Z178" s="76">
        <f t="shared" si="130"/>
        <v>159.1</v>
      </c>
      <c r="AA178" s="76">
        <f>'Elevation Data'!J180</f>
        <v>159.19999999999999</v>
      </c>
      <c r="AB178" s="31">
        <f t="shared" si="131"/>
        <v>9.9999999999994316E-2</v>
      </c>
      <c r="AC178" s="79">
        <f t="shared" si="132"/>
        <v>1</v>
      </c>
    </row>
    <row r="179" spans="1:29" ht="15" customHeight="1" x14ac:dyDescent="0.25">
      <c r="A179">
        <f t="shared" si="108"/>
        <v>15.577390081576706</v>
      </c>
      <c r="B179" s="31">
        <f t="shared" si="109"/>
        <v>15.593959980030087</v>
      </c>
      <c r="C179" s="93">
        <f t="shared" si="110"/>
        <v>15.585675030803397</v>
      </c>
      <c r="D179" s="34">
        <f t="shared" si="111"/>
        <v>68.996833360404864</v>
      </c>
      <c r="E179" s="34">
        <f t="shared" si="112"/>
        <v>0</v>
      </c>
      <c r="F179" s="34">
        <f t="shared" si="113"/>
        <v>299.78815766019829</v>
      </c>
      <c r="G179">
        <f t="shared" si="114"/>
        <v>0.82291058931798922</v>
      </c>
      <c r="H179">
        <f t="shared" si="115"/>
        <v>0</v>
      </c>
      <c r="I179" s="34">
        <f t="shared" si="116"/>
        <v>0.41638147174803408</v>
      </c>
      <c r="J179">
        <f t="shared" si="117"/>
        <v>7.6017032757895023E-2</v>
      </c>
      <c r="K179">
        <f t="shared" si="118"/>
        <v>1.0203628558106715E-4</v>
      </c>
      <c r="L179">
        <f t="shared" si="119"/>
        <v>1.656989845338188E-2</v>
      </c>
      <c r="M179" s="26">
        <f t="shared" si="120"/>
        <v>7.6017032757895023E-2</v>
      </c>
      <c r="N179" s="34" t="e">
        <f t="shared" si="121"/>
        <v>#DIV/0!</v>
      </c>
      <c r="O179" s="34" t="e">
        <f t="shared" si="122"/>
        <v>#DIV/0!</v>
      </c>
      <c r="P179" s="35" t="e">
        <f t="shared" si="123"/>
        <v>#DIV/0!</v>
      </c>
      <c r="Q179" s="35" t="e">
        <f t="shared" si="124"/>
        <v>#NUM!</v>
      </c>
      <c r="R179" s="44"/>
      <c r="S179" s="61">
        <v>15</v>
      </c>
      <c r="T179" s="34">
        <f t="shared" si="125"/>
        <v>24.140160009149998</v>
      </c>
      <c r="U179" s="67">
        <f t="shared" si="126"/>
        <v>1.2499999999999822E-2</v>
      </c>
      <c r="V179" s="26">
        <f t="shared" si="127"/>
        <v>0.2485484768007282</v>
      </c>
      <c r="W179" s="79">
        <f t="shared" si="128"/>
        <v>1029</v>
      </c>
      <c r="X179" s="79">
        <f>'Elevation Data'!K181</f>
        <v>1034</v>
      </c>
      <c r="Y179" s="76">
        <f t="shared" si="129"/>
        <v>1031.5</v>
      </c>
      <c r="Z179" s="76">
        <f t="shared" si="130"/>
        <v>159.19999999999999</v>
      </c>
      <c r="AA179" s="76">
        <f>'Elevation Data'!J181</f>
        <v>159.6</v>
      </c>
      <c r="AB179" s="31">
        <f t="shared" si="131"/>
        <v>0.40000000000000568</v>
      </c>
      <c r="AC179" s="79">
        <f t="shared" si="132"/>
        <v>5</v>
      </c>
    </row>
    <row r="180" spans="1:29" ht="15" customHeight="1" x14ac:dyDescent="0.25">
      <c r="A180">
        <f t="shared" si="108"/>
        <v>15.593959980030087</v>
      </c>
      <c r="B180" s="31">
        <f t="shared" si="109"/>
        <v>15.614672353096815</v>
      </c>
      <c r="C180" s="93">
        <f t="shared" si="110"/>
        <v>15.60431616656345</v>
      </c>
      <c r="D180" s="34">
        <f t="shared" si="111"/>
        <v>68.84197365392788</v>
      </c>
      <c r="E180" s="34">
        <f t="shared" si="112"/>
        <v>0</v>
      </c>
      <c r="F180" s="34">
        <f t="shared" si="113"/>
        <v>299.6627050587602</v>
      </c>
      <c r="G180">
        <f t="shared" si="114"/>
        <v>0.39500499940257161</v>
      </c>
      <c r="H180">
        <f t="shared" si="115"/>
        <v>0</v>
      </c>
      <c r="I180" s="34">
        <f t="shared" si="116"/>
        <v>0.41638147174803408</v>
      </c>
      <c r="J180">
        <f t="shared" si="117"/>
        <v>7.5877295840886552E-2</v>
      </c>
      <c r="K180">
        <f t="shared" si="118"/>
        <v>1.0184871924951215E-4</v>
      </c>
      <c r="L180">
        <f t="shared" si="119"/>
        <v>2.0712373066727057E-2</v>
      </c>
      <c r="M180" s="26">
        <f t="shared" si="120"/>
        <v>7.5877295840886552E-2</v>
      </c>
      <c r="N180" s="34" t="e">
        <f t="shared" si="121"/>
        <v>#DIV/0!</v>
      </c>
      <c r="O180" s="34" t="e">
        <f t="shared" si="122"/>
        <v>#DIV/0!</v>
      </c>
      <c r="P180" s="35" t="e">
        <f t="shared" si="123"/>
        <v>#DIV/0!</v>
      </c>
      <c r="Q180" s="35" t="e">
        <f t="shared" si="124"/>
        <v>#NUM!</v>
      </c>
      <c r="R180" s="44"/>
      <c r="S180" s="61">
        <v>15</v>
      </c>
      <c r="T180" s="34">
        <f t="shared" si="125"/>
        <v>24.140160009149998</v>
      </c>
      <c r="U180" s="67">
        <f t="shared" si="126"/>
        <v>6.0000000000000001E-3</v>
      </c>
      <c r="V180" s="26">
        <f t="shared" si="127"/>
        <v>0.31068559600090584</v>
      </c>
      <c r="W180" s="79">
        <f t="shared" si="128"/>
        <v>1034</v>
      </c>
      <c r="X180" s="79">
        <f>'Elevation Data'!K182</f>
        <v>1037</v>
      </c>
      <c r="Y180" s="76">
        <f t="shared" si="129"/>
        <v>1035.5</v>
      </c>
      <c r="Z180" s="76">
        <f t="shared" si="130"/>
        <v>159.6</v>
      </c>
      <c r="AA180" s="76">
        <f>'Elevation Data'!J182</f>
        <v>160.1</v>
      </c>
      <c r="AB180" s="31">
        <f t="shared" si="131"/>
        <v>0.5</v>
      </c>
      <c r="AC180" s="79">
        <f t="shared" si="132"/>
        <v>3</v>
      </c>
    </row>
    <row r="181" spans="1:29" ht="15" customHeight="1" x14ac:dyDescent="0.25">
      <c r="A181">
        <f t="shared" si="108"/>
        <v>15.614672353096815</v>
      </c>
      <c r="B181" s="31">
        <f t="shared" si="109"/>
        <v>15.656097099230269</v>
      </c>
      <c r="C181" s="93">
        <f t="shared" si="110"/>
        <v>15.635384726163542</v>
      </c>
      <c r="D181" s="34">
        <f t="shared" si="111"/>
        <v>68.584276834628497</v>
      </c>
      <c r="E181" s="34">
        <f t="shared" si="112"/>
        <v>0</v>
      </c>
      <c r="F181" s="34">
        <f t="shared" si="113"/>
        <v>299.474590540181</v>
      </c>
      <c r="G181">
        <f t="shared" si="114"/>
        <v>0.59250305529694758</v>
      </c>
      <c r="H181">
        <f t="shared" si="115"/>
        <v>0</v>
      </c>
      <c r="I181" s="34">
        <f t="shared" si="116"/>
        <v>0.41638147174803408</v>
      </c>
      <c r="J181">
        <f t="shared" si="117"/>
        <v>7.5879665421016665E-2</v>
      </c>
      <c r="K181">
        <f t="shared" si="118"/>
        <v>1.018518998939821E-4</v>
      </c>
      <c r="L181">
        <f t="shared" si="119"/>
        <v>4.1424746133454114E-2</v>
      </c>
      <c r="M181" s="26">
        <f t="shared" si="120"/>
        <v>7.5879665421016665E-2</v>
      </c>
      <c r="N181" s="34" t="e">
        <f t="shared" si="121"/>
        <v>#DIV/0!</v>
      </c>
      <c r="O181" s="34" t="e">
        <f t="shared" si="122"/>
        <v>#DIV/0!</v>
      </c>
      <c r="P181" s="35" t="e">
        <f t="shared" si="123"/>
        <v>#DIV/0!</v>
      </c>
      <c r="Q181" s="35" t="e">
        <f t="shared" si="124"/>
        <v>#NUM!</v>
      </c>
      <c r="R181" s="44"/>
      <c r="S181" s="61">
        <v>15</v>
      </c>
      <c r="T181" s="34">
        <f t="shared" si="125"/>
        <v>24.140160009149998</v>
      </c>
      <c r="U181" s="67">
        <f t="shared" si="126"/>
        <v>8.9999999999999993E-3</v>
      </c>
      <c r="V181" s="26">
        <f t="shared" si="127"/>
        <v>0.62137119200181168</v>
      </c>
      <c r="W181" s="79">
        <f t="shared" si="128"/>
        <v>1037</v>
      </c>
      <c r="X181" s="79">
        <f>'Elevation Data'!K183</f>
        <v>1046</v>
      </c>
      <c r="Y181" s="76">
        <f t="shared" si="129"/>
        <v>1041.5</v>
      </c>
      <c r="Z181" s="76">
        <f t="shared" si="130"/>
        <v>160.1</v>
      </c>
      <c r="AA181" s="76">
        <f>'Elevation Data'!J183</f>
        <v>161.1</v>
      </c>
      <c r="AB181" s="31">
        <f t="shared" si="131"/>
        <v>1</v>
      </c>
      <c r="AC181" s="79">
        <f t="shared" si="132"/>
        <v>9</v>
      </c>
    </row>
    <row r="182" spans="1:29" ht="15" customHeight="1" x14ac:dyDescent="0.25">
      <c r="A182">
        <f t="shared" si="108"/>
        <v>15.656097099230269</v>
      </c>
      <c r="B182" s="31">
        <f t="shared" si="109"/>
        <v>15.672666997683651</v>
      </c>
      <c r="C182" s="93">
        <f t="shared" si="110"/>
        <v>15.664382048456961</v>
      </c>
      <c r="D182" s="34">
        <f t="shared" si="111"/>
        <v>68.344218612364884</v>
      </c>
      <c r="E182" s="34">
        <f t="shared" si="112"/>
        <v>0</v>
      </c>
      <c r="F182" s="34">
        <f t="shared" si="113"/>
        <v>299.12991454421655</v>
      </c>
      <c r="G182">
        <f t="shared" si="114"/>
        <v>2.1392466081958004</v>
      </c>
      <c r="H182">
        <f t="shared" si="115"/>
        <v>0</v>
      </c>
      <c r="I182" s="34">
        <f t="shared" si="116"/>
        <v>0.41638147174803408</v>
      </c>
      <c r="J182">
        <f t="shared" si="117"/>
        <v>7.6183217834383921E-2</v>
      </c>
      <c r="K182">
        <f t="shared" si="118"/>
        <v>1.0225935279783077E-4</v>
      </c>
      <c r="L182">
        <f t="shared" si="119"/>
        <v>1.656989845338188E-2</v>
      </c>
      <c r="M182" s="26">
        <f t="shared" si="120"/>
        <v>7.6183217834383921E-2</v>
      </c>
      <c r="N182" s="34" t="e">
        <f t="shared" si="121"/>
        <v>#DIV/0!</v>
      </c>
      <c r="O182" s="34" t="e">
        <f t="shared" si="122"/>
        <v>#DIV/0!</v>
      </c>
      <c r="P182" s="35" t="e">
        <f t="shared" si="123"/>
        <v>#DIV/0!</v>
      </c>
      <c r="Q182" s="35" t="e">
        <f t="shared" si="124"/>
        <v>#NUM!</v>
      </c>
      <c r="R182" s="44"/>
      <c r="S182" s="61">
        <v>15</v>
      </c>
      <c r="T182" s="34">
        <f t="shared" si="125"/>
        <v>24.140160009149998</v>
      </c>
      <c r="U182" s="67">
        <f t="shared" si="126"/>
        <v>3.2499999999999536E-2</v>
      </c>
      <c r="V182" s="26">
        <f t="shared" si="127"/>
        <v>0.2485484768007282</v>
      </c>
      <c r="W182" s="79">
        <f t="shared" si="128"/>
        <v>1046</v>
      </c>
      <c r="X182" s="79">
        <f>'Elevation Data'!K184</f>
        <v>1059</v>
      </c>
      <c r="Y182" s="76">
        <f t="shared" si="129"/>
        <v>1052.5</v>
      </c>
      <c r="Z182" s="76">
        <f t="shared" si="130"/>
        <v>161.1</v>
      </c>
      <c r="AA182" s="76">
        <f>'Elevation Data'!J184</f>
        <v>161.5</v>
      </c>
      <c r="AB182" s="31">
        <f t="shared" si="131"/>
        <v>0.40000000000000568</v>
      </c>
      <c r="AC182" s="79">
        <f t="shared" si="132"/>
        <v>13</v>
      </c>
    </row>
    <row r="183" spans="1:29" ht="15" customHeight="1" x14ac:dyDescent="0.25">
      <c r="A183">
        <f t="shared" si="108"/>
        <v>15.672666997683651</v>
      </c>
      <c r="B183" s="31">
        <f t="shared" si="109"/>
        <v>15.680951946910341</v>
      </c>
      <c r="C183" s="93">
        <f t="shared" si="110"/>
        <v>15.676809472296997</v>
      </c>
      <c r="D183" s="34">
        <f t="shared" si="111"/>
        <v>68.241473393168803</v>
      </c>
      <c r="E183" s="34">
        <f t="shared" si="112"/>
        <v>0</v>
      </c>
      <c r="F183" s="34">
        <f t="shared" si="113"/>
        <v>298.91071042077715</v>
      </c>
      <c r="G183">
        <f t="shared" si="114"/>
        <v>0.32917143631713558</v>
      </c>
      <c r="H183">
        <f t="shared" si="115"/>
        <v>0</v>
      </c>
      <c r="I183" s="34">
        <f t="shared" si="116"/>
        <v>0.41638147174803408</v>
      </c>
      <c r="J183">
        <f t="shared" si="117"/>
        <v>7.5670773567889482E-2</v>
      </c>
      <c r="K183">
        <f t="shared" si="118"/>
        <v>1.015715081448181E-4</v>
      </c>
      <c r="L183">
        <f t="shared" si="119"/>
        <v>8.284949226690352E-3</v>
      </c>
      <c r="M183" s="26">
        <f t="shared" si="120"/>
        <v>7.5670773567889482E-2</v>
      </c>
      <c r="N183" s="34" t="e">
        <f t="shared" si="121"/>
        <v>#DIV/0!</v>
      </c>
      <c r="O183" s="34" t="e">
        <f t="shared" si="122"/>
        <v>#DIV/0!</v>
      </c>
      <c r="P183" s="35" t="e">
        <f t="shared" si="123"/>
        <v>#DIV/0!</v>
      </c>
      <c r="Q183" s="35" t="e">
        <f t="shared" si="124"/>
        <v>#NUM!</v>
      </c>
      <c r="R183" s="44"/>
      <c r="S183" s="61">
        <v>15</v>
      </c>
      <c r="T183" s="34">
        <f t="shared" si="125"/>
        <v>24.140160009149998</v>
      </c>
      <c r="U183" s="67">
        <f t="shared" si="126"/>
        <v>5.0000000000002846E-3</v>
      </c>
      <c r="V183" s="26">
        <f t="shared" si="127"/>
        <v>0.12427423840035527</v>
      </c>
      <c r="W183" s="79">
        <f t="shared" si="128"/>
        <v>1059</v>
      </c>
      <c r="X183" s="79">
        <f>'Elevation Data'!K185</f>
        <v>1060</v>
      </c>
      <c r="Y183" s="76">
        <f t="shared" si="129"/>
        <v>1059.5</v>
      </c>
      <c r="Z183" s="76">
        <f t="shared" si="130"/>
        <v>161.5</v>
      </c>
      <c r="AA183" s="76">
        <f>'Elevation Data'!J185</f>
        <v>161.69999999999999</v>
      </c>
      <c r="AB183" s="31">
        <f t="shared" si="131"/>
        <v>0.19999999999998863</v>
      </c>
      <c r="AC183" s="79">
        <f t="shared" si="132"/>
        <v>1</v>
      </c>
    </row>
    <row r="184" spans="1:29" ht="15" customHeight="1" x14ac:dyDescent="0.25">
      <c r="A184">
        <f t="shared" si="108"/>
        <v>15.680951946910341</v>
      </c>
      <c r="B184" s="31">
        <f t="shared" si="109"/>
        <v>15.697521845363722</v>
      </c>
      <c r="C184" s="93">
        <f t="shared" si="110"/>
        <v>15.689236896137032</v>
      </c>
      <c r="D184" s="34">
        <f t="shared" si="111"/>
        <v>68.138810863766622</v>
      </c>
      <c r="E184" s="34">
        <f t="shared" si="112"/>
        <v>0</v>
      </c>
      <c r="F184" s="34">
        <f t="shared" si="113"/>
        <v>298.75420038816316</v>
      </c>
      <c r="G184">
        <f t="shared" si="114"/>
        <v>1.4811526557725385</v>
      </c>
      <c r="H184">
        <f t="shared" si="115"/>
        <v>0</v>
      </c>
      <c r="I184" s="34">
        <f t="shared" si="116"/>
        <v>0.41638147174803408</v>
      </c>
      <c r="J184">
        <f t="shared" si="117"/>
        <v>7.5922155180728201E-2</v>
      </c>
      <c r="K184">
        <f t="shared" si="118"/>
        <v>1.0190893312849423E-4</v>
      </c>
      <c r="L184">
        <f t="shared" si="119"/>
        <v>1.656989845338188E-2</v>
      </c>
      <c r="M184" s="26">
        <f t="shared" si="120"/>
        <v>7.5922155180728201E-2</v>
      </c>
      <c r="N184" s="34" t="e">
        <f t="shared" si="121"/>
        <v>#DIV/0!</v>
      </c>
      <c r="O184" s="34" t="e">
        <f t="shared" si="122"/>
        <v>#DIV/0!</v>
      </c>
      <c r="P184" s="35" t="e">
        <f t="shared" si="123"/>
        <v>#DIV/0!</v>
      </c>
      <c r="Q184" s="35" t="e">
        <f t="shared" si="124"/>
        <v>#NUM!</v>
      </c>
      <c r="R184" s="44"/>
      <c r="S184" s="61">
        <v>15</v>
      </c>
      <c r="T184" s="34">
        <f t="shared" ref="T184:T188" si="133">S184*1.60934400061</f>
        <v>24.140160009149998</v>
      </c>
      <c r="U184" s="67">
        <f t="shared" ref="U184:U188" si="134">AC184/(AB184*1000)</f>
        <v>2.249999999999968E-2</v>
      </c>
      <c r="V184" s="26">
        <f t="shared" ref="V184:V188" si="135">AB184/1.60934400061</f>
        <v>0.2485484768007282</v>
      </c>
      <c r="W184" s="79">
        <f t="shared" ref="W184:W188" si="136">X183</f>
        <v>1060</v>
      </c>
      <c r="X184" s="79">
        <f>'Elevation Data'!K186</f>
        <v>1069</v>
      </c>
      <c r="Y184" s="76">
        <f t="shared" ref="Y184:Y188" si="137">(W184+X184)/2</f>
        <v>1064.5</v>
      </c>
      <c r="Z184" s="76">
        <f t="shared" ref="Z184:Z188" si="138">AA183</f>
        <v>161.69999999999999</v>
      </c>
      <c r="AA184" s="76">
        <f>'Elevation Data'!J186</f>
        <v>162.1</v>
      </c>
      <c r="AB184" s="31">
        <f t="shared" ref="AB184:AB188" si="139">AA184-Z184</f>
        <v>0.40000000000000568</v>
      </c>
      <c r="AC184" s="79">
        <f t="shared" ref="AC184:AC188" si="140">X184-W184</f>
        <v>9</v>
      </c>
    </row>
    <row r="185" spans="1:29" ht="15" customHeight="1" x14ac:dyDescent="0.25">
      <c r="A185">
        <f t="shared" si="108"/>
        <v>15.697521845363722</v>
      </c>
      <c r="B185" s="31">
        <f t="shared" si="109"/>
        <v>15.71823421843045</v>
      </c>
      <c r="C185" s="93">
        <f t="shared" si="110"/>
        <v>15.707878031897085</v>
      </c>
      <c r="D185" s="34">
        <f t="shared" si="111"/>
        <v>67.984972966399212</v>
      </c>
      <c r="E185" s="34">
        <f t="shared" si="112"/>
        <v>0</v>
      </c>
      <c r="F185" s="34">
        <f t="shared" si="113"/>
        <v>298.28499191268708</v>
      </c>
      <c r="G185">
        <f t="shared" si="114"/>
        <v>2.7642387326283311</v>
      </c>
      <c r="H185">
        <f t="shared" si="115"/>
        <v>0</v>
      </c>
      <c r="I185" s="34">
        <f t="shared" si="116"/>
        <v>0.41638147174803408</v>
      </c>
      <c r="J185">
        <f t="shared" si="117"/>
        <v>7.6127679827541261E-2</v>
      </c>
      <c r="K185">
        <f t="shared" si="118"/>
        <v>1.0218480513763928E-4</v>
      </c>
      <c r="L185">
        <f t="shared" si="119"/>
        <v>2.0712373066727057E-2</v>
      </c>
      <c r="M185" s="26">
        <f t="shared" si="120"/>
        <v>7.6127679827541261E-2</v>
      </c>
      <c r="N185" s="34" t="e">
        <f t="shared" si="121"/>
        <v>#DIV/0!</v>
      </c>
      <c r="O185" s="34" t="e">
        <f t="shared" si="122"/>
        <v>#DIV/0!</v>
      </c>
      <c r="P185" s="35" t="e">
        <f t="shared" si="123"/>
        <v>#DIV/0!</v>
      </c>
      <c r="Q185" s="35" t="e">
        <f t="shared" si="124"/>
        <v>#NUM!</v>
      </c>
      <c r="R185" s="44"/>
      <c r="S185" s="61">
        <v>15</v>
      </c>
      <c r="T185" s="34">
        <f t="shared" si="133"/>
        <v>24.140160009149998</v>
      </c>
      <c r="U185" s="67">
        <f t="shared" si="134"/>
        <v>4.2000000000000003E-2</v>
      </c>
      <c r="V185" s="26">
        <f t="shared" si="135"/>
        <v>0.31068559600090584</v>
      </c>
      <c r="W185" s="79">
        <f t="shared" si="136"/>
        <v>1069</v>
      </c>
      <c r="X185" s="79">
        <f>'Elevation Data'!K187</f>
        <v>1090</v>
      </c>
      <c r="Y185" s="76">
        <f t="shared" si="137"/>
        <v>1079.5</v>
      </c>
      <c r="Z185" s="76">
        <f t="shared" si="138"/>
        <v>162.1</v>
      </c>
      <c r="AA185" s="76">
        <f>'Elevation Data'!J187</f>
        <v>162.6</v>
      </c>
      <c r="AB185" s="31">
        <f t="shared" si="139"/>
        <v>0.5</v>
      </c>
      <c r="AC185" s="79">
        <f t="shared" si="140"/>
        <v>21</v>
      </c>
    </row>
    <row r="186" spans="1:29" ht="15" customHeight="1" x14ac:dyDescent="0.25">
      <c r="A186">
        <f t="shared" si="108"/>
        <v>15.71823421843045</v>
      </c>
      <c r="B186" s="31">
        <f t="shared" si="109"/>
        <v>15.755516489950558</v>
      </c>
      <c r="C186" s="93">
        <f t="shared" si="110"/>
        <v>15.736875354190504</v>
      </c>
      <c r="D186" s="34">
        <f t="shared" si="111"/>
        <v>67.746044220615062</v>
      </c>
      <c r="E186" s="34">
        <f t="shared" si="112"/>
        <v>0</v>
      </c>
      <c r="F186" s="34">
        <f t="shared" si="113"/>
        <v>297.64452022617041</v>
      </c>
      <c r="G186">
        <f t="shared" si="114"/>
        <v>1.46286984944683</v>
      </c>
      <c r="H186">
        <f t="shared" si="115"/>
        <v>0</v>
      </c>
      <c r="I186" s="34">
        <f t="shared" si="116"/>
        <v>0.41638147174803408</v>
      </c>
      <c r="J186">
        <f t="shared" si="117"/>
        <v>7.5637316047314454E-2</v>
      </c>
      <c r="K186">
        <f t="shared" si="118"/>
        <v>1.0152659872122745E-4</v>
      </c>
      <c r="L186">
        <f t="shared" si="119"/>
        <v>3.7282271520108941E-2</v>
      </c>
      <c r="M186" s="26">
        <f t="shared" si="120"/>
        <v>7.5637316047314454E-2</v>
      </c>
      <c r="N186" s="34" t="e">
        <f t="shared" si="121"/>
        <v>#DIV/0!</v>
      </c>
      <c r="O186" s="34" t="e">
        <f t="shared" si="122"/>
        <v>#DIV/0!</v>
      </c>
      <c r="P186" s="35" t="e">
        <f t="shared" si="123"/>
        <v>#DIV/0!</v>
      </c>
      <c r="Q186" s="35" t="e">
        <f t="shared" si="124"/>
        <v>#NUM!</v>
      </c>
      <c r="R186" s="44"/>
      <c r="S186" s="61">
        <v>15</v>
      </c>
      <c r="T186" s="34">
        <f t="shared" si="133"/>
        <v>24.140160009149998</v>
      </c>
      <c r="U186" s="67">
        <f t="shared" si="134"/>
        <v>2.2222222222222081E-2</v>
      </c>
      <c r="V186" s="26">
        <f t="shared" si="135"/>
        <v>0.55923407280163406</v>
      </c>
      <c r="W186" s="79">
        <f t="shared" si="136"/>
        <v>1090</v>
      </c>
      <c r="X186" s="79">
        <f>'Elevation Data'!K188</f>
        <v>1110</v>
      </c>
      <c r="Y186" s="76">
        <f t="shared" si="137"/>
        <v>1100</v>
      </c>
      <c r="Z186" s="76">
        <f t="shared" si="138"/>
        <v>162.6</v>
      </c>
      <c r="AA186" s="76">
        <f>'Elevation Data'!J188</f>
        <v>163.5</v>
      </c>
      <c r="AB186" s="31">
        <f t="shared" si="139"/>
        <v>0.90000000000000568</v>
      </c>
      <c r="AC186" s="79">
        <f t="shared" si="140"/>
        <v>20</v>
      </c>
    </row>
    <row r="187" spans="1:29" ht="15" customHeight="1" x14ac:dyDescent="0.25">
      <c r="A187">
        <f t="shared" si="108"/>
        <v>15.755516489950558</v>
      </c>
      <c r="B187" s="31">
        <f t="shared" si="109"/>
        <v>15.77208638840394</v>
      </c>
      <c r="C187" s="93">
        <f t="shared" si="110"/>
        <v>15.76380143917725</v>
      </c>
      <c r="D187" s="34">
        <f t="shared" si="111"/>
        <v>67.524593999380954</v>
      </c>
      <c r="E187" s="34">
        <f t="shared" si="112"/>
        <v>0</v>
      </c>
      <c r="F187" s="34">
        <f t="shared" si="113"/>
        <v>296.5531122499271</v>
      </c>
      <c r="G187">
        <f t="shared" si="114"/>
        <v>8.2079064117409821</v>
      </c>
      <c r="H187">
        <f t="shared" si="115"/>
        <v>0</v>
      </c>
      <c r="I187" s="34">
        <f t="shared" si="116"/>
        <v>0.41638147174803408</v>
      </c>
      <c r="J187">
        <f t="shared" si="117"/>
        <v>7.7065000033690934E-2</v>
      </c>
      <c r="K187">
        <f t="shared" si="118"/>
        <v>1.0344295306535696E-4</v>
      </c>
      <c r="L187">
        <f t="shared" si="119"/>
        <v>1.656989845338188E-2</v>
      </c>
      <c r="M187" s="26">
        <f t="shared" si="120"/>
        <v>7.7065000033690934E-2</v>
      </c>
      <c r="N187" s="34" t="e">
        <f t="shared" si="121"/>
        <v>#DIV/0!</v>
      </c>
      <c r="O187" s="34" t="e">
        <f t="shared" si="122"/>
        <v>#DIV/0!</v>
      </c>
      <c r="P187" s="35" t="e">
        <f t="shared" si="123"/>
        <v>#DIV/0!</v>
      </c>
      <c r="Q187" s="35" t="e">
        <f t="shared" si="124"/>
        <v>#NUM!</v>
      </c>
      <c r="R187" s="44"/>
      <c r="S187" s="61">
        <v>15</v>
      </c>
      <c r="T187" s="87">
        <f t="shared" si="133"/>
        <v>24.140160009149998</v>
      </c>
      <c r="U187" s="88">
        <f t="shared" si="134"/>
        <v>0.12499999999999822</v>
      </c>
      <c r="V187" s="89">
        <f t="shared" si="135"/>
        <v>0.2485484768007282</v>
      </c>
      <c r="W187" s="90">
        <f t="shared" si="136"/>
        <v>1110</v>
      </c>
      <c r="X187" s="90">
        <f>'Elevation Data'!K189</f>
        <v>1160</v>
      </c>
      <c r="Y187" s="91">
        <f t="shared" si="137"/>
        <v>1135</v>
      </c>
      <c r="Z187" s="91">
        <f t="shared" si="138"/>
        <v>163.5</v>
      </c>
      <c r="AA187" s="91">
        <f>'Elevation Data'!J189</f>
        <v>163.9</v>
      </c>
      <c r="AB187" s="92">
        <f t="shared" si="139"/>
        <v>0.40000000000000568</v>
      </c>
      <c r="AC187" s="90">
        <f t="shared" si="140"/>
        <v>50</v>
      </c>
    </row>
    <row r="188" spans="1:29" ht="15" customHeight="1" x14ac:dyDescent="0.25">
      <c r="A188">
        <f t="shared" si="108"/>
        <v>15.77208638840394</v>
      </c>
      <c r="B188" s="31">
        <f t="shared" si="109"/>
        <v>15.78037133763063</v>
      </c>
      <c r="C188" s="93">
        <f t="shared" si="110"/>
        <v>15.776228863017286</v>
      </c>
      <c r="D188" s="34">
        <f t="shared" si="111"/>
        <v>67.422521205021269</v>
      </c>
      <c r="E188" s="34">
        <f t="shared" si="112"/>
        <v>0</v>
      </c>
      <c r="F188" s="34">
        <f t="shared" si="113"/>
        <v>295.93062770397529</v>
      </c>
      <c r="G188">
        <f t="shared" si="114"/>
        <v>-3.2903566967557185</v>
      </c>
      <c r="H188">
        <f t="shared" si="115"/>
        <v>0</v>
      </c>
      <c r="I188" s="34">
        <f t="shared" si="116"/>
        <v>0.41638147174803408</v>
      </c>
      <c r="J188">
        <f t="shared" si="117"/>
        <v>7.4004205171456464E-2</v>
      </c>
      <c r="K188">
        <f t="shared" si="118"/>
        <v>9.9334503585847604E-5</v>
      </c>
      <c r="L188">
        <f t="shared" si="119"/>
        <v>8.284949226690352E-3</v>
      </c>
      <c r="M188" s="26">
        <f t="shared" si="120"/>
        <v>7.4004205171456464E-2</v>
      </c>
      <c r="N188" s="34" t="e">
        <f t="shared" si="121"/>
        <v>#DIV/0!</v>
      </c>
      <c r="O188" s="34" t="e">
        <f t="shared" si="122"/>
        <v>#DIV/0!</v>
      </c>
      <c r="P188" s="35" t="e">
        <f t="shared" si="123"/>
        <v>#DIV/0!</v>
      </c>
      <c r="Q188" s="35" t="e">
        <f t="shared" si="124"/>
        <v>#NUM!</v>
      </c>
      <c r="R188" s="44"/>
      <c r="S188" s="61">
        <v>15</v>
      </c>
      <c r="T188" s="34">
        <f t="shared" si="133"/>
        <v>24.140160009149998</v>
      </c>
      <c r="U188" s="67">
        <f t="shared" si="134"/>
        <v>-5.0000000000002841E-2</v>
      </c>
      <c r="V188" s="26">
        <f t="shared" si="135"/>
        <v>0.12427423840035527</v>
      </c>
      <c r="W188" s="79">
        <f t="shared" si="136"/>
        <v>1160</v>
      </c>
      <c r="X188" s="79">
        <f>'Elevation Data'!K190</f>
        <v>1150</v>
      </c>
      <c r="Y188" s="76">
        <f t="shared" si="137"/>
        <v>1155</v>
      </c>
      <c r="Z188" s="76">
        <f t="shared" si="138"/>
        <v>163.9</v>
      </c>
      <c r="AA188" s="76">
        <f>'Elevation Data'!J190</f>
        <v>164.1</v>
      </c>
      <c r="AB188" s="31">
        <f t="shared" si="139"/>
        <v>0.19999999999998863</v>
      </c>
      <c r="AC188" s="79">
        <f t="shared" si="140"/>
        <v>-10</v>
      </c>
    </row>
    <row r="189" spans="1:29" ht="15" customHeight="1" x14ac:dyDescent="0.25">
      <c r="A189">
        <f t="shared" si="108"/>
        <v>15.78037133763063</v>
      </c>
      <c r="B189" s="31">
        <f t="shared" si="109"/>
        <v>15.801083710697357</v>
      </c>
      <c r="C189" s="93">
        <f t="shared" si="110"/>
        <v>15.790727524163993</v>
      </c>
      <c r="D189" s="34">
        <f t="shared" si="111"/>
        <v>67.303544749796615</v>
      </c>
      <c r="E189" s="34">
        <f t="shared" si="112"/>
        <v>0</v>
      </c>
      <c r="F189" s="34">
        <f t="shared" si="113"/>
        <v>295.61970627100607</v>
      </c>
      <c r="G189">
        <f t="shared" si="114"/>
        <v>3.9477040767799614</v>
      </c>
      <c r="H189">
        <f t="shared" si="115"/>
        <v>0</v>
      </c>
      <c r="I189" s="34">
        <f t="shared" si="116"/>
        <v>0.41638147174803408</v>
      </c>
      <c r="J189">
        <f t="shared" si="117"/>
        <v>7.5753482782710629E-2</v>
      </c>
      <c r="K189">
        <f t="shared" si="118"/>
        <v>1.0168252722511495E-4</v>
      </c>
      <c r="L189">
        <f t="shared" si="119"/>
        <v>2.0712373066727057E-2</v>
      </c>
      <c r="M189" s="26">
        <f t="shared" si="120"/>
        <v>7.5753482782710629E-2</v>
      </c>
      <c r="N189" s="34" t="e">
        <f t="shared" si="121"/>
        <v>#DIV/0!</v>
      </c>
      <c r="O189" s="34" t="e">
        <f t="shared" si="122"/>
        <v>#DIV/0!</v>
      </c>
      <c r="P189" s="35" t="e">
        <f t="shared" si="123"/>
        <v>#DIV/0!</v>
      </c>
      <c r="Q189" s="35" t="e">
        <f t="shared" si="124"/>
        <v>#NUM!</v>
      </c>
      <c r="R189" s="44"/>
      <c r="S189" s="61">
        <v>15</v>
      </c>
      <c r="T189" s="34">
        <f t="shared" ref="T189:T197" si="141">S189*1.60934400061</f>
        <v>24.140160009149998</v>
      </c>
      <c r="U189" s="67">
        <f t="shared" ref="U189:U197" si="142">AC189/(AB189*1000)</f>
        <v>0.06</v>
      </c>
      <c r="V189" s="26">
        <f t="shared" ref="V189:V197" si="143">AB189/1.60934400061</f>
        <v>0.31068559600090584</v>
      </c>
      <c r="W189" s="79">
        <f t="shared" ref="W189:W197" si="144">X188</f>
        <v>1150</v>
      </c>
      <c r="X189" s="79">
        <f>'Elevation Data'!K191</f>
        <v>1180</v>
      </c>
      <c r="Y189" s="76">
        <f t="shared" ref="Y189:Y197" si="145">(W189+X189)/2</f>
        <v>1165</v>
      </c>
      <c r="Z189" s="76">
        <f t="shared" ref="Z189:Z197" si="146">AA188</f>
        <v>164.1</v>
      </c>
      <c r="AA189" s="76">
        <f>'Elevation Data'!J191</f>
        <v>164.6</v>
      </c>
      <c r="AB189" s="31">
        <f t="shared" ref="AB189:AB197" si="147">AA189-Z189</f>
        <v>0.5</v>
      </c>
      <c r="AC189" s="79">
        <f t="shared" ref="AC189:AC197" si="148">X189-W189</f>
        <v>30</v>
      </c>
    </row>
    <row r="190" spans="1:29" ht="15" customHeight="1" x14ac:dyDescent="0.25">
      <c r="A190">
        <f t="shared" si="108"/>
        <v>15.801083710697357</v>
      </c>
      <c r="B190" s="31">
        <f t="shared" si="109"/>
        <v>15.821796083764085</v>
      </c>
      <c r="C190" s="93">
        <f t="shared" si="110"/>
        <v>15.81143989723072</v>
      </c>
      <c r="D190" s="34">
        <f t="shared" si="111"/>
        <v>67.13378219339674</v>
      </c>
      <c r="E190" s="34">
        <f t="shared" si="112"/>
        <v>0</v>
      </c>
      <c r="F190" s="34">
        <f t="shared" si="113"/>
        <v>294.99850477400412</v>
      </c>
      <c r="G190">
        <f t="shared" si="114"/>
        <v>1.316603453815214</v>
      </c>
      <c r="H190">
        <f t="shared" si="115"/>
        <v>0</v>
      </c>
      <c r="I190" s="34">
        <f t="shared" si="116"/>
        <v>0.41638147174803408</v>
      </c>
      <c r="J190">
        <f t="shared" si="117"/>
        <v>7.493219436857762E-2</v>
      </c>
      <c r="K190">
        <f t="shared" si="118"/>
        <v>1.0058012666923171E-4</v>
      </c>
      <c r="L190">
        <f t="shared" si="119"/>
        <v>2.0712373066727057E-2</v>
      </c>
      <c r="M190" s="26">
        <f t="shared" si="120"/>
        <v>7.493219436857762E-2</v>
      </c>
      <c r="N190" s="34" t="e">
        <f t="shared" si="121"/>
        <v>#DIV/0!</v>
      </c>
      <c r="O190" s="34" t="e">
        <f t="shared" si="122"/>
        <v>#DIV/0!</v>
      </c>
      <c r="P190" s="35" t="e">
        <f t="shared" si="123"/>
        <v>#DIV/0!</v>
      </c>
      <c r="Q190" s="35" t="e">
        <f t="shared" si="124"/>
        <v>#NUM!</v>
      </c>
      <c r="R190" s="44"/>
      <c r="S190" s="61">
        <v>15</v>
      </c>
      <c r="T190" s="34">
        <f t="shared" si="141"/>
        <v>24.140160009149998</v>
      </c>
      <c r="U190" s="67">
        <f t="shared" si="142"/>
        <v>0.02</v>
      </c>
      <c r="V190" s="26">
        <f t="shared" si="143"/>
        <v>0.31068559600090584</v>
      </c>
      <c r="W190" s="79">
        <f t="shared" si="144"/>
        <v>1180</v>
      </c>
      <c r="X190" s="79">
        <f>'Elevation Data'!K192</f>
        <v>1190</v>
      </c>
      <c r="Y190" s="76">
        <f t="shared" si="145"/>
        <v>1185</v>
      </c>
      <c r="Z190" s="76">
        <f t="shared" si="146"/>
        <v>164.6</v>
      </c>
      <c r="AA190" s="76">
        <f>'Elevation Data'!J192</f>
        <v>165.1</v>
      </c>
      <c r="AB190" s="31">
        <f t="shared" si="147"/>
        <v>0.5</v>
      </c>
      <c r="AC190" s="79">
        <f t="shared" si="148"/>
        <v>10</v>
      </c>
    </row>
    <row r="191" spans="1:29" ht="15" customHeight="1" x14ac:dyDescent="0.25">
      <c r="A191">
        <f t="shared" si="108"/>
        <v>15.821796083764085</v>
      </c>
      <c r="B191" s="31">
        <f t="shared" si="109"/>
        <v>15.842508456830812</v>
      </c>
      <c r="C191" s="93">
        <f t="shared" si="110"/>
        <v>15.832152270297447</v>
      </c>
      <c r="D191" s="34">
        <f t="shared" si="111"/>
        <v>66.964261024074347</v>
      </c>
      <c r="E191" s="34">
        <f t="shared" si="112"/>
        <v>0</v>
      </c>
      <c r="F191" s="34">
        <f t="shared" si="113"/>
        <v>294.76577460300058</v>
      </c>
      <c r="G191">
        <f t="shared" si="114"/>
        <v>0.6583346433654701</v>
      </c>
      <c r="H191">
        <f t="shared" si="115"/>
        <v>0</v>
      </c>
      <c r="I191" s="34">
        <f t="shared" si="116"/>
        <v>0.41638147174803408</v>
      </c>
      <c r="J191">
        <f t="shared" si="117"/>
        <v>7.4707194625786386E-2</v>
      </c>
      <c r="K191">
        <f t="shared" si="118"/>
        <v>1.0027811359165957E-4</v>
      </c>
      <c r="L191">
        <f t="shared" si="119"/>
        <v>2.0712373066727057E-2</v>
      </c>
      <c r="M191" s="26">
        <f t="shared" si="120"/>
        <v>7.4707194625786386E-2</v>
      </c>
      <c r="N191" s="34" t="e">
        <f t="shared" si="121"/>
        <v>#DIV/0!</v>
      </c>
      <c r="O191" s="34" t="e">
        <f t="shared" si="122"/>
        <v>#DIV/0!</v>
      </c>
      <c r="P191" s="35" t="e">
        <f t="shared" si="123"/>
        <v>#DIV/0!</v>
      </c>
      <c r="Q191" s="35" t="e">
        <f t="shared" si="124"/>
        <v>#NUM!</v>
      </c>
      <c r="R191" s="44"/>
      <c r="S191" s="61">
        <v>15</v>
      </c>
      <c r="T191" s="34">
        <f t="shared" si="141"/>
        <v>24.140160009149998</v>
      </c>
      <c r="U191" s="67">
        <f t="shared" si="142"/>
        <v>0.01</v>
      </c>
      <c r="V191" s="26">
        <f t="shared" si="143"/>
        <v>0.31068559600090584</v>
      </c>
      <c r="W191" s="79">
        <f t="shared" si="144"/>
        <v>1190</v>
      </c>
      <c r="X191" s="79">
        <f>'Elevation Data'!K193</f>
        <v>1195</v>
      </c>
      <c r="Y191" s="76">
        <f t="shared" si="145"/>
        <v>1192.5</v>
      </c>
      <c r="Z191" s="76">
        <f t="shared" si="146"/>
        <v>165.1</v>
      </c>
      <c r="AA191" s="76">
        <f>'Elevation Data'!J193</f>
        <v>165.6</v>
      </c>
      <c r="AB191" s="31">
        <f t="shared" si="147"/>
        <v>0.5</v>
      </c>
      <c r="AC191" s="79">
        <f t="shared" si="148"/>
        <v>5</v>
      </c>
    </row>
    <row r="192" spans="1:29" ht="15" customHeight="1" x14ac:dyDescent="0.25">
      <c r="A192">
        <f t="shared" si="108"/>
        <v>15.842508456830812</v>
      </c>
      <c r="B192" s="31">
        <f t="shared" si="109"/>
        <v>15.867363304510883</v>
      </c>
      <c r="C192" s="93">
        <f t="shared" si="110"/>
        <v>15.854935880670848</v>
      </c>
      <c r="D192" s="34">
        <f t="shared" si="111"/>
        <v>66.77806867564459</v>
      </c>
      <c r="E192" s="34">
        <f t="shared" si="112"/>
        <v>0</v>
      </c>
      <c r="F192" s="34">
        <f t="shared" si="113"/>
        <v>294.37815802081434</v>
      </c>
      <c r="G192">
        <f t="shared" si="114"/>
        <v>2.1940790221856696</v>
      </c>
      <c r="H192">
        <f t="shared" si="115"/>
        <v>0</v>
      </c>
      <c r="I192" s="34">
        <f t="shared" si="116"/>
        <v>0.41638147174803408</v>
      </c>
      <c r="J192">
        <f t="shared" si="117"/>
        <v>7.4997125887562646E-2</v>
      </c>
      <c r="K192">
        <f t="shared" si="118"/>
        <v>1.0066728307055388E-4</v>
      </c>
      <c r="L192">
        <f t="shared" si="119"/>
        <v>2.4854847680072231E-2</v>
      </c>
      <c r="M192" s="26">
        <f t="shared" si="120"/>
        <v>7.4997125887562646E-2</v>
      </c>
      <c r="N192" s="34" t="e">
        <f t="shared" si="121"/>
        <v>#DIV/0!</v>
      </c>
      <c r="O192" s="34" t="e">
        <f t="shared" si="122"/>
        <v>#DIV/0!</v>
      </c>
      <c r="P192" s="35" t="e">
        <f t="shared" si="123"/>
        <v>#DIV/0!</v>
      </c>
      <c r="Q192" s="35" t="e">
        <f t="shared" si="124"/>
        <v>#NUM!</v>
      </c>
      <c r="R192" s="44"/>
      <c r="S192" s="61">
        <v>15</v>
      </c>
      <c r="T192" s="34">
        <f t="shared" si="141"/>
        <v>24.140160009149998</v>
      </c>
      <c r="U192" s="67">
        <f t="shared" si="142"/>
        <v>3.3333333333333652E-2</v>
      </c>
      <c r="V192" s="26">
        <f t="shared" si="143"/>
        <v>0.37282271520108345</v>
      </c>
      <c r="W192" s="79">
        <f t="shared" si="144"/>
        <v>1195</v>
      </c>
      <c r="X192" s="79">
        <f>'Elevation Data'!K194</f>
        <v>1215</v>
      </c>
      <c r="Y192" s="76">
        <f t="shared" si="145"/>
        <v>1205</v>
      </c>
      <c r="Z192" s="76">
        <f t="shared" si="146"/>
        <v>165.6</v>
      </c>
      <c r="AA192" s="76">
        <f>'Elevation Data'!J194</f>
        <v>166.2</v>
      </c>
      <c r="AB192" s="31">
        <f t="shared" si="147"/>
        <v>0.59999999999999432</v>
      </c>
      <c r="AC192" s="79">
        <f t="shared" si="148"/>
        <v>20</v>
      </c>
    </row>
    <row r="193" spans="1:29" ht="15" customHeight="1" x14ac:dyDescent="0.25">
      <c r="A193">
        <f t="shared" si="108"/>
        <v>15.867363304510883</v>
      </c>
      <c r="B193" s="31">
        <f t="shared" si="109"/>
        <v>15.92535794909772</v>
      </c>
      <c r="C193" s="93">
        <f t="shared" si="110"/>
        <v>15.896360626804301</v>
      </c>
      <c r="D193" s="34">
        <f t="shared" si="111"/>
        <v>66.440298732862459</v>
      </c>
      <c r="E193" s="34">
        <f t="shared" si="112"/>
        <v>0</v>
      </c>
      <c r="F193" s="34">
        <f t="shared" si="113"/>
        <v>292.75381085370384</v>
      </c>
      <c r="G193">
        <f t="shared" si="114"/>
        <v>3.99464313351349</v>
      </c>
      <c r="H193">
        <f t="shared" si="115"/>
        <v>0</v>
      </c>
      <c r="I193" s="34">
        <f t="shared" si="116"/>
        <v>0.41638147174803408</v>
      </c>
      <c r="J193">
        <f t="shared" si="117"/>
        <v>7.5041625115900346E-2</v>
      </c>
      <c r="K193">
        <f t="shared" si="118"/>
        <v>1.0072701357838973E-4</v>
      </c>
      <c r="L193">
        <f t="shared" si="119"/>
        <v>5.7994644586835994E-2</v>
      </c>
      <c r="M193" s="26">
        <f t="shared" si="120"/>
        <v>7.5041625115900346E-2</v>
      </c>
      <c r="N193" s="34" t="e">
        <f t="shared" si="121"/>
        <v>#DIV/0!</v>
      </c>
      <c r="O193" s="34" t="e">
        <f t="shared" si="122"/>
        <v>#DIV/0!</v>
      </c>
      <c r="P193" s="35" t="e">
        <f t="shared" si="123"/>
        <v>#DIV/0!</v>
      </c>
      <c r="Q193" s="35" t="e">
        <f t="shared" si="124"/>
        <v>#NUM!</v>
      </c>
      <c r="R193" s="44"/>
      <c r="S193" s="61">
        <v>15</v>
      </c>
      <c r="T193" s="34">
        <f t="shared" si="141"/>
        <v>24.140160009149998</v>
      </c>
      <c r="U193" s="67">
        <f t="shared" si="142"/>
        <v>6.0714285714285471E-2</v>
      </c>
      <c r="V193" s="26">
        <f t="shared" si="143"/>
        <v>0.8699196688025399</v>
      </c>
      <c r="W193" s="79">
        <f t="shared" si="144"/>
        <v>1215</v>
      </c>
      <c r="X193" s="79">
        <f>'Elevation Data'!K195</f>
        <v>1300</v>
      </c>
      <c r="Y193" s="76">
        <f t="shared" si="145"/>
        <v>1257.5</v>
      </c>
      <c r="Z193" s="76">
        <f t="shared" si="146"/>
        <v>166.2</v>
      </c>
      <c r="AA193" s="76">
        <f>'Elevation Data'!J195</f>
        <v>167.6</v>
      </c>
      <c r="AB193" s="31">
        <f t="shared" si="147"/>
        <v>1.4000000000000057</v>
      </c>
      <c r="AC193" s="79">
        <f t="shared" si="148"/>
        <v>85</v>
      </c>
    </row>
    <row r="194" spans="1:29" ht="15" customHeight="1" x14ac:dyDescent="0.25">
      <c r="A194">
        <f t="shared" si="108"/>
        <v>15.92535794909772</v>
      </c>
      <c r="B194" s="31">
        <f t="shared" si="109"/>
        <v>15.946070322164447</v>
      </c>
      <c r="C194" s="93">
        <f t="shared" si="110"/>
        <v>15.935714135631082</v>
      </c>
      <c r="D194" s="34">
        <f t="shared" si="111"/>
        <v>66.120338527599174</v>
      </c>
      <c r="E194" s="34">
        <f t="shared" si="112"/>
        <v>0</v>
      </c>
      <c r="F194" s="34">
        <f t="shared" si="113"/>
        <v>291.4277718239012</v>
      </c>
      <c r="G194">
        <f t="shared" si="114"/>
        <v>0.13166903536810953</v>
      </c>
      <c r="H194">
        <f t="shared" si="115"/>
        <v>0</v>
      </c>
      <c r="I194" s="34">
        <f t="shared" si="116"/>
        <v>0.41638147174803408</v>
      </c>
      <c r="J194">
        <f t="shared" si="117"/>
        <v>7.373126826540842E-2</v>
      </c>
      <c r="K194">
        <f t="shared" si="118"/>
        <v>9.8968145322695872E-5</v>
      </c>
      <c r="L194">
        <f t="shared" si="119"/>
        <v>2.0712373066727057E-2</v>
      </c>
      <c r="M194" s="26">
        <f t="shared" si="120"/>
        <v>7.373126826540842E-2</v>
      </c>
      <c r="N194" s="34" t="e">
        <f t="shared" si="121"/>
        <v>#DIV/0!</v>
      </c>
      <c r="O194" s="34" t="e">
        <f t="shared" si="122"/>
        <v>#DIV/0!</v>
      </c>
      <c r="P194" s="35" t="e">
        <f t="shared" si="123"/>
        <v>#DIV/0!</v>
      </c>
      <c r="Q194" s="35" t="e">
        <f t="shared" si="124"/>
        <v>#NUM!</v>
      </c>
      <c r="R194" s="44"/>
      <c r="S194" s="61">
        <v>15</v>
      </c>
      <c r="T194" s="34">
        <f t="shared" si="141"/>
        <v>24.140160009149998</v>
      </c>
      <c r="U194" s="67">
        <f t="shared" si="142"/>
        <v>2E-3</v>
      </c>
      <c r="V194" s="26">
        <f t="shared" si="143"/>
        <v>0.31068559600090584</v>
      </c>
      <c r="W194" s="79">
        <f t="shared" si="144"/>
        <v>1300</v>
      </c>
      <c r="X194" s="79">
        <f>'Elevation Data'!K196</f>
        <v>1301</v>
      </c>
      <c r="Y194" s="76">
        <f t="shared" si="145"/>
        <v>1300.5</v>
      </c>
      <c r="Z194" s="76">
        <f t="shared" si="146"/>
        <v>167.6</v>
      </c>
      <c r="AA194" s="76">
        <f>'Elevation Data'!J196</f>
        <v>168.1</v>
      </c>
      <c r="AB194" s="31">
        <f t="shared" si="147"/>
        <v>0.5</v>
      </c>
      <c r="AC194" s="79">
        <f t="shared" si="148"/>
        <v>1</v>
      </c>
    </row>
    <row r="195" spans="1:29" ht="15" customHeight="1" x14ac:dyDescent="0.25">
      <c r="A195">
        <f t="shared" si="108"/>
        <v>15.946070322164447</v>
      </c>
      <c r="B195" s="31">
        <f t="shared" si="109"/>
        <v>15.950212796777793</v>
      </c>
      <c r="C195" s="93">
        <f t="shared" si="110"/>
        <v>15.94814155947112</v>
      </c>
      <c r="D195" s="34">
        <f t="shared" si="111"/>
        <v>66.019486949652872</v>
      </c>
      <c r="E195" s="34">
        <f t="shared" si="112"/>
        <v>0</v>
      </c>
      <c r="F195" s="34">
        <f t="shared" si="113"/>
        <v>291.47396268454304</v>
      </c>
      <c r="G195">
        <f t="shared" si="114"/>
        <v>-2.6326802838035306</v>
      </c>
      <c r="H195">
        <f t="shared" si="115"/>
        <v>0</v>
      </c>
      <c r="I195" s="34">
        <f t="shared" si="116"/>
        <v>0.41638147174803408</v>
      </c>
      <c r="J195">
        <f t="shared" si="117"/>
        <v>7.3044864614264529E-2</v>
      </c>
      <c r="K195">
        <f t="shared" si="118"/>
        <v>9.8046798139952393E-5</v>
      </c>
      <c r="L195">
        <f t="shared" si="119"/>
        <v>4.142474613345176E-3</v>
      </c>
      <c r="M195" s="26">
        <f t="shared" si="120"/>
        <v>7.3044864614264529E-2</v>
      </c>
      <c r="N195" s="34" t="e">
        <f t="shared" si="121"/>
        <v>#DIV/0!</v>
      </c>
      <c r="O195" s="34" t="e">
        <f t="shared" si="122"/>
        <v>#DIV/0!</v>
      </c>
      <c r="P195" s="35" t="e">
        <f t="shared" si="123"/>
        <v>#DIV/0!</v>
      </c>
      <c r="Q195" s="35" t="e">
        <f t="shared" si="124"/>
        <v>#NUM!</v>
      </c>
      <c r="R195" s="44"/>
      <c r="S195" s="61">
        <v>15</v>
      </c>
      <c r="T195" s="34">
        <f t="shared" si="141"/>
        <v>24.140160009149998</v>
      </c>
      <c r="U195" s="67">
        <f t="shared" si="142"/>
        <v>-4.0000000000002277E-2</v>
      </c>
      <c r="V195" s="26">
        <f t="shared" si="143"/>
        <v>6.2137119200177636E-2</v>
      </c>
      <c r="W195" s="79">
        <f t="shared" si="144"/>
        <v>1301</v>
      </c>
      <c r="X195" s="79">
        <f>'Elevation Data'!K197</f>
        <v>1297</v>
      </c>
      <c r="Y195" s="76">
        <f t="shared" si="145"/>
        <v>1299</v>
      </c>
      <c r="Z195" s="76">
        <f t="shared" si="146"/>
        <v>168.1</v>
      </c>
      <c r="AA195" s="76">
        <f>'Elevation Data'!J197</f>
        <v>168.2</v>
      </c>
      <c r="AB195" s="31">
        <f t="shared" si="147"/>
        <v>9.9999999999994316E-2</v>
      </c>
      <c r="AC195" s="79">
        <f t="shared" si="148"/>
        <v>-4</v>
      </c>
    </row>
    <row r="196" spans="1:29" ht="15" customHeight="1" x14ac:dyDescent="0.25">
      <c r="A196">
        <f t="shared" si="108"/>
        <v>15.950212796777793</v>
      </c>
      <c r="B196" s="31">
        <f t="shared" si="109"/>
        <v>15.983352593684556</v>
      </c>
      <c r="C196" s="93">
        <f t="shared" si="110"/>
        <v>15.966782695231174</v>
      </c>
      <c r="D196" s="34">
        <f t="shared" si="111"/>
        <v>65.868380578843244</v>
      </c>
      <c r="E196" s="34">
        <f t="shared" si="112"/>
        <v>0</v>
      </c>
      <c r="F196" s="34">
        <f t="shared" si="113"/>
        <v>291.41237593520106</v>
      </c>
      <c r="G196">
        <f t="shared" si="114"/>
        <v>0.65833464336546066</v>
      </c>
      <c r="H196">
        <f t="shared" si="115"/>
        <v>0</v>
      </c>
      <c r="I196" s="34">
        <f t="shared" si="116"/>
        <v>0.41638147174803408</v>
      </c>
      <c r="J196">
        <f t="shared" si="117"/>
        <v>7.3860376780382458E-2</v>
      </c>
      <c r="K196">
        <f t="shared" si="118"/>
        <v>9.9141445342795252E-5</v>
      </c>
      <c r="L196">
        <f t="shared" si="119"/>
        <v>3.313979690676376E-2</v>
      </c>
      <c r="M196" s="26">
        <f t="shared" si="120"/>
        <v>7.3860376780382458E-2</v>
      </c>
      <c r="N196" s="34" t="e">
        <f t="shared" si="121"/>
        <v>#DIV/0!</v>
      </c>
      <c r="O196" s="34" t="e">
        <f t="shared" si="122"/>
        <v>#DIV/0!</v>
      </c>
      <c r="P196" s="35" t="e">
        <f t="shared" si="123"/>
        <v>#DIV/0!</v>
      </c>
      <c r="Q196" s="35" t="e">
        <f t="shared" si="124"/>
        <v>#NUM!</v>
      </c>
      <c r="R196" s="44"/>
      <c r="S196" s="61">
        <v>15</v>
      </c>
      <c r="T196" s="34">
        <f t="shared" si="141"/>
        <v>24.140160009149998</v>
      </c>
      <c r="U196" s="67">
        <f t="shared" si="142"/>
        <v>9.999999999999858E-3</v>
      </c>
      <c r="V196" s="26">
        <f t="shared" si="143"/>
        <v>0.49709695360145639</v>
      </c>
      <c r="W196" s="79">
        <f t="shared" si="144"/>
        <v>1297</v>
      </c>
      <c r="X196" s="79">
        <f>'Elevation Data'!K198</f>
        <v>1305</v>
      </c>
      <c r="Y196" s="76">
        <f t="shared" si="145"/>
        <v>1301</v>
      </c>
      <c r="Z196" s="76">
        <f t="shared" si="146"/>
        <v>168.2</v>
      </c>
      <c r="AA196" s="76">
        <f>'Elevation Data'!J198</f>
        <v>169</v>
      </c>
      <c r="AB196" s="31">
        <f t="shared" si="147"/>
        <v>0.80000000000001137</v>
      </c>
      <c r="AC196" s="79">
        <f t="shared" si="148"/>
        <v>8</v>
      </c>
    </row>
    <row r="197" spans="1:29" ht="15" customHeight="1" x14ac:dyDescent="0.25">
      <c r="A197">
        <f t="shared" si="108"/>
        <v>15.983352593684556</v>
      </c>
      <c r="B197" s="31">
        <f t="shared" si="109"/>
        <v>16.016492390591321</v>
      </c>
      <c r="C197" s="93">
        <f t="shared" si="110"/>
        <v>15.999922492137937</v>
      </c>
      <c r="D197" s="34">
        <f t="shared" si="111"/>
        <v>65.600257347435246</v>
      </c>
      <c r="E197" s="34">
        <f t="shared" si="112"/>
        <v>0</v>
      </c>
      <c r="F197" s="34">
        <f t="shared" si="113"/>
        <v>292.13655837451148</v>
      </c>
      <c r="G197">
        <f t="shared" si="114"/>
        <v>-4.5225614477404399</v>
      </c>
      <c r="H197">
        <f t="shared" si="115"/>
        <v>0</v>
      </c>
      <c r="I197" s="34">
        <f t="shared" si="116"/>
        <v>0.41638147174803408</v>
      </c>
      <c r="J197">
        <f t="shared" si="117"/>
        <v>7.2734944040030072E-2</v>
      </c>
      <c r="K197">
        <f t="shared" si="118"/>
        <v>9.7630797369167884E-5</v>
      </c>
      <c r="L197">
        <f t="shared" si="119"/>
        <v>3.313979690676376E-2</v>
      </c>
      <c r="M197" s="26">
        <f t="shared" si="120"/>
        <v>7.2734944040030072E-2</v>
      </c>
      <c r="N197" s="34" t="e">
        <f t="shared" si="121"/>
        <v>#DIV/0!</v>
      </c>
      <c r="O197" s="34" t="e">
        <f t="shared" si="122"/>
        <v>#DIV/0!</v>
      </c>
      <c r="P197" s="35" t="e">
        <f t="shared" si="123"/>
        <v>#DIV/0!</v>
      </c>
      <c r="Q197" s="35" t="e">
        <f t="shared" si="124"/>
        <v>#NUM!</v>
      </c>
      <c r="R197" s="44"/>
      <c r="S197" s="61">
        <v>15</v>
      </c>
      <c r="T197" s="87">
        <f t="shared" si="141"/>
        <v>24.140160009149998</v>
      </c>
      <c r="U197" s="88">
        <f t="shared" si="142"/>
        <v>-6.874999999999902E-2</v>
      </c>
      <c r="V197" s="89">
        <f t="shared" si="143"/>
        <v>0.49709695360145639</v>
      </c>
      <c r="W197" s="90">
        <f t="shared" si="144"/>
        <v>1305</v>
      </c>
      <c r="X197" s="90">
        <f>'Elevation Data'!K199</f>
        <v>1250</v>
      </c>
      <c r="Y197" s="91">
        <f t="shared" si="145"/>
        <v>1277.5</v>
      </c>
      <c r="Z197" s="91">
        <f t="shared" si="146"/>
        <v>169</v>
      </c>
      <c r="AA197" s="91">
        <f>'Elevation Data'!J199</f>
        <v>169.8</v>
      </c>
      <c r="AB197" s="92">
        <f t="shared" si="147"/>
        <v>0.80000000000001137</v>
      </c>
      <c r="AC197" s="90">
        <f t="shared" si="148"/>
        <v>-55</v>
      </c>
    </row>
    <row r="198" spans="1:29" ht="15" customHeight="1" x14ac:dyDescent="0.25">
      <c r="A198">
        <f t="shared" si="108"/>
        <v>16.016492390591321</v>
      </c>
      <c r="B198" s="31">
        <f t="shared" si="109"/>
        <v>16.024777339818012</v>
      </c>
      <c r="C198" s="93">
        <f t="shared" si="110"/>
        <v>16.020634865204666</v>
      </c>
      <c r="D198" s="34">
        <f t="shared" si="111"/>
        <v>65.433014716578839</v>
      </c>
      <c r="E198" s="34">
        <f t="shared" si="112"/>
        <v>0</v>
      </c>
      <c r="F198" s="34">
        <f t="shared" si="113"/>
        <v>293.01640140923513</v>
      </c>
      <c r="G198">
        <f t="shared" si="114"/>
        <v>-0.65833464336550751</v>
      </c>
      <c r="H198">
        <f t="shared" si="115"/>
        <v>0</v>
      </c>
      <c r="I198" s="34">
        <f t="shared" si="116"/>
        <v>0.41638147174803408</v>
      </c>
      <c r="J198">
        <f t="shared" si="117"/>
        <v>7.3932941474145877E-2</v>
      </c>
      <c r="K198">
        <f t="shared" si="118"/>
        <v>9.9238847616303196E-5</v>
      </c>
      <c r="L198">
        <f t="shared" si="119"/>
        <v>8.284949226690352E-3</v>
      </c>
      <c r="M198" s="26">
        <f t="shared" si="120"/>
        <v>7.3932941474145877E-2</v>
      </c>
      <c r="N198" s="34" t="e">
        <f t="shared" si="121"/>
        <v>#DIV/0!</v>
      </c>
      <c r="O198" s="34" t="e">
        <f t="shared" si="122"/>
        <v>#DIV/0!</v>
      </c>
      <c r="P198" s="35" t="e">
        <f t="shared" si="123"/>
        <v>#DIV/0!</v>
      </c>
      <c r="Q198" s="35" t="e">
        <f t="shared" si="124"/>
        <v>#NUM!</v>
      </c>
      <c r="R198" s="44"/>
      <c r="S198" s="61">
        <v>15</v>
      </c>
      <c r="T198" s="95">
        <f t="shared" ref="T198:T200" si="149">S198*1.60934400061</f>
        <v>24.140160009149998</v>
      </c>
      <c r="U198" s="96">
        <f t="shared" ref="U198:U200" si="150">AC198/(AB198*1000)</f>
        <v>-1.0000000000000569E-2</v>
      </c>
      <c r="V198" s="97">
        <f t="shared" ref="V198:V200" si="151">AB198/1.60934400061</f>
        <v>0.12427423840035527</v>
      </c>
      <c r="W198" s="98">
        <f t="shared" ref="W198:W200" si="152">X197</f>
        <v>1250</v>
      </c>
      <c r="X198" s="98">
        <f>'Elevation Data'!K200</f>
        <v>1248</v>
      </c>
      <c r="Y198" s="99">
        <f t="shared" ref="Y198:Y200" si="153">(W198+X198)/2</f>
        <v>1249</v>
      </c>
      <c r="Z198" s="99">
        <f t="shared" ref="Z198:Z200" si="154">AA197</f>
        <v>169.8</v>
      </c>
      <c r="AA198" s="99">
        <f>'Elevation Data'!J200</f>
        <v>170</v>
      </c>
      <c r="AB198" s="100">
        <f t="shared" ref="AB198:AB200" si="155">AA198-Z198</f>
        <v>0.19999999999998863</v>
      </c>
      <c r="AC198" s="98">
        <f t="shared" ref="AC198:AC200" si="156">X198-W198</f>
        <v>-2</v>
      </c>
    </row>
    <row r="199" spans="1:29" ht="15" customHeight="1" x14ac:dyDescent="0.25">
      <c r="A199">
        <f t="shared" si="108"/>
        <v>16.024777339818012</v>
      </c>
      <c r="B199" s="31">
        <f t="shared" si="109"/>
        <v>16.03720476365805</v>
      </c>
      <c r="C199" s="93">
        <f t="shared" si="110"/>
        <v>16.030991051738031</v>
      </c>
      <c r="D199" s="34">
        <f t="shared" si="111"/>
        <v>65.349490543870687</v>
      </c>
      <c r="E199" s="34">
        <f t="shared" si="112"/>
        <v>0</v>
      </c>
      <c r="F199" s="34">
        <f t="shared" si="113"/>
        <v>292.55311026527016</v>
      </c>
      <c r="G199">
        <f t="shared" si="114"/>
        <v>7.0090443456391505</v>
      </c>
      <c r="H199">
        <f t="shared" si="115"/>
        <v>0</v>
      </c>
      <c r="I199" s="34">
        <f t="shared" si="116"/>
        <v>0.41638147174803408</v>
      </c>
      <c r="J199">
        <f t="shared" si="117"/>
        <v>7.5752155576428629E-2</v>
      </c>
      <c r="K199">
        <f t="shared" si="118"/>
        <v>1.0168074574017266E-4</v>
      </c>
      <c r="L199">
        <f t="shared" si="119"/>
        <v>1.2427423840036705E-2</v>
      </c>
      <c r="M199" s="26">
        <f t="shared" si="120"/>
        <v>7.5752155576428629E-2</v>
      </c>
      <c r="N199" s="34" t="e">
        <f t="shared" si="121"/>
        <v>#DIV/0!</v>
      </c>
      <c r="O199" s="34" t="e">
        <f t="shared" si="122"/>
        <v>#DIV/0!</v>
      </c>
      <c r="P199" s="35" t="e">
        <f t="shared" si="123"/>
        <v>#DIV/0!</v>
      </c>
      <c r="Q199" s="35" t="e">
        <f t="shared" si="124"/>
        <v>#NUM!</v>
      </c>
      <c r="R199" s="44"/>
      <c r="S199" s="61">
        <v>15</v>
      </c>
      <c r="T199" s="87">
        <f t="shared" si="149"/>
        <v>24.140160009149998</v>
      </c>
      <c r="U199" s="88">
        <f t="shared" si="150"/>
        <v>0.10666666666666262</v>
      </c>
      <c r="V199" s="89">
        <f t="shared" si="151"/>
        <v>0.18641135760055058</v>
      </c>
      <c r="W199" s="90">
        <f t="shared" si="152"/>
        <v>1248</v>
      </c>
      <c r="X199" s="90">
        <f>'Elevation Data'!K201</f>
        <v>1280</v>
      </c>
      <c r="Y199" s="91">
        <f t="shared" si="153"/>
        <v>1264</v>
      </c>
      <c r="Z199" s="91">
        <f t="shared" si="154"/>
        <v>170</v>
      </c>
      <c r="AA199" s="91">
        <f>'Elevation Data'!J201</f>
        <v>170.3</v>
      </c>
      <c r="AB199" s="92">
        <f t="shared" si="155"/>
        <v>0.30000000000001137</v>
      </c>
      <c r="AC199" s="90">
        <f t="shared" si="156"/>
        <v>32</v>
      </c>
    </row>
    <row r="200" spans="1:29" ht="15" customHeight="1" x14ac:dyDescent="0.25">
      <c r="A200">
        <f t="shared" si="108"/>
        <v>16.03720476365805</v>
      </c>
      <c r="B200" s="31">
        <f t="shared" si="109"/>
        <v>16.074487035178159</v>
      </c>
      <c r="C200" s="93">
        <f t="shared" si="110"/>
        <v>16.055845899418102</v>
      </c>
      <c r="D200" s="34">
        <f t="shared" si="111"/>
        <v>65.149298376286026</v>
      </c>
      <c r="E200" s="34">
        <f t="shared" si="112"/>
        <v>0</v>
      </c>
      <c r="F200" s="34">
        <f t="shared" si="113"/>
        <v>291.52015833716052</v>
      </c>
      <c r="G200">
        <f t="shared" si="114"/>
        <v>2.5595876726799887</v>
      </c>
      <c r="H200">
        <f t="shared" si="115"/>
        <v>0</v>
      </c>
      <c r="I200" s="34">
        <f t="shared" si="116"/>
        <v>0.41638147174803408</v>
      </c>
      <c r="J200">
        <f t="shared" si="117"/>
        <v>7.43677089599971E-2</v>
      </c>
      <c r="K200">
        <f t="shared" si="118"/>
        <v>9.9822428134224302E-5</v>
      </c>
      <c r="L200">
        <f t="shared" si="119"/>
        <v>3.7282271520107761E-2</v>
      </c>
      <c r="M200" s="26">
        <f t="shared" si="120"/>
        <v>7.43677089599971E-2</v>
      </c>
      <c r="N200" s="34" t="e">
        <f t="shared" si="121"/>
        <v>#DIV/0!</v>
      </c>
      <c r="O200" s="34" t="e">
        <f t="shared" si="122"/>
        <v>#DIV/0!</v>
      </c>
      <c r="P200" s="35" t="e">
        <f t="shared" si="123"/>
        <v>#DIV/0!</v>
      </c>
      <c r="Q200" s="35" t="e">
        <f t="shared" si="124"/>
        <v>#NUM!</v>
      </c>
      <c r="R200" s="44"/>
      <c r="S200" s="61">
        <v>15</v>
      </c>
      <c r="T200" s="95">
        <f t="shared" si="149"/>
        <v>24.140160009149998</v>
      </c>
      <c r="U200" s="96">
        <f t="shared" si="150"/>
        <v>3.8888888888889875E-2</v>
      </c>
      <c r="V200" s="97">
        <f t="shared" si="151"/>
        <v>0.55923407280161641</v>
      </c>
      <c r="W200" s="98">
        <f t="shared" si="152"/>
        <v>1280</v>
      </c>
      <c r="X200" s="98">
        <f>'Elevation Data'!K202</f>
        <v>1315</v>
      </c>
      <c r="Y200" s="99">
        <f t="shared" si="153"/>
        <v>1297.5</v>
      </c>
      <c r="Z200" s="99">
        <f t="shared" si="154"/>
        <v>170.3</v>
      </c>
      <c r="AA200" s="99">
        <f>'Elevation Data'!J202</f>
        <v>171.2</v>
      </c>
      <c r="AB200" s="100">
        <f t="shared" si="155"/>
        <v>0.89999999999997726</v>
      </c>
      <c r="AC200" s="98">
        <f t="shared" si="156"/>
        <v>35</v>
      </c>
    </row>
    <row r="201" spans="1:29" ht="15" customHeight="1" x14ac:dyDescent="0.25">
      <c r="A201">
        <f t="shared" si="108"/>
        <v>16.074487035178159</v>
      </c>
      <c r="B201" s="31">
        <f t="shared" si="109"/>
        <v>16.08277198440485</v>
      </c>
      <c r="C201" s="93">
        <f t="shared" si="110"/>
        <v>16.078629509791504</v>
      </c>
      <c r="D201" s="34">
        <f t="shared" si="111"/>
        <v>64.966120670425795</v>
      </c>
      <c r="E201" s="34">
        <f t="shared" si="112"/>
        <v>0</v>
      </c>
      <c r="F201" s="34">
        <f t="shared" si="113"/>
        <v>290.44350796291866</v>
      </c>
      <c r="G201">
        <f t="shared" si="114"/>
        <v>11.462332904896208</v>
      </c>
      <c r="H201">
        <f t="shared" si="115"/>
        <v>0</v>
      </c>
      <c r="I201" s="34">
        <f t="shared" si="116"/>
        <v>0.41638147174803408</v>
      </c>
      <c r="J201">
        <f t="shared" si="117"/>
        <v>7.6343995540293655E-2</v>
      </c>
      <c r="K201">
        <f t="shared" si="118"/>
        <v>1.0247516179905188E-4</v>
      </c>
      <c r="L201">
        <f t="shared" si="119"/>
        <v>8.2849492266915299E-3</v>
      </c>
      <c r="M201" s="26">
        <f t="shared" si="120"/>
        <v>7.6343995540293655E-2</v>
      </c>
      <c r="N201" s="34" t="e">
        <f t="shared" si="121"/>
        <v>#DIV/0!</v>
      </c>
      <c r="O201" s="34" t="e">
        <f t="shared" si="122"/>
        <v>#DIV/0!</v>
      </c>
      <c r="P201" s="35" t="e">
        <f t="shared" si="123"/>
        <v>#DIV/0!</v>
      </c>
      <c r="Q201" s="35" t="e">
        <f t="shared" si="124"/>
        <v>#NUM!</v>
      </c>
      <c r="R201" s="44"/>
      <c r="S201" s="61">
        <v>15</v>
      </c>
      <c r="T201" s="87">
        <f t="shared" si="125"/>
        <v>24.140160009149998</v>
      </c>
      <c r="U201" s="88">
        <f t="shared" si="126"/>
        <v>0.17499999999998508</v>
      </c>
      <c r="V201" s="89">
        <f t="shared" si="127"/>
        <v>0.12427423840037294</v>
      </c>
      <c r="W201" s="90">
        <f t="shared" si="128"/>
        <v>1315</v>
      </c>
      <c r="X201" s="79">
        <f>'Elevation Data'!K203</f>
        <v>1350</v>
      </c>
      <c r="Y201" s="91">
        <f t="shared" si="129"/>
        <v>1332.5</v>
      </c>
      <c r="Z201" s="91">
        <f t="shared" si="130"/>
        <v>171.2</v>
      </c>
      <c r="AA201" s="91">
        <f>'Elevation Data'!J203</f>
        <v>171.4</v>
      </c>
      <c r="AB201" s="92">
        <f t="shared" si="131"/>
        <v>0.20000000000001705</v>
      </c>
      <c r="AC201" s="90">
        <f t="shared" si="132"/>
        <v>35</v>
      </c>
    </row>
    <row r="202" spans="1:29" ht="15" customHeight="1" x14ac:dyDescent="0.25">
      <c r="A202">
        <f t="shared" si="108"/>
        <v>16.08277198440485</v>
      </c>
      <c r="B202" s="31">
        <f t="shared" si="109"/>
        <v>16.111769306698267</v>
      </c>
      <c r="C202" s="93">
        <f t="shared" si="110"/>
        <v>16.097270645551561</v>
      </c>
      <c r="D202" s="34">
        <f t="shared" si="111"/>
        <v>64.816485739588799</v>
      </c>
      <c r="E202" s="34">
        <f t="shared" si="112"/>
        <v>0</v>
      </c>
      <c r="F202" s="34">
        <f t="shared" si="113"/>
        <v>289.90616034678123</v>
      </c>
      <c r="G202">
        <f t="shared" si="114"/>
        <v>0</v>
      </c>
      <c r="H202">
        <f t="shared" si="115"/>
        <v>0</v>
      </c>
      <c r="I202" s="34">
        <f t="shared" si="116"/>
        <v>0.41638147174803408</v>
      </c>
      <c r="J202">
        <f t="shared" si="117"/>
        <v>7.3313773186497289E-2</v>
      </c>
      <c r="K202">
        <f t="shared" si="118"/>
        <v>9.8407749243620523E-5</v>
      </c>
      <c r="L202">
        <f t="shared" si="119"/>
        <v>2.8997322293417407E-2</v>
      </c>
      <c r="M202" s="26">
        <f t="shared" si="120"/>
        <v>7.3313773186497289E-2</v>
      </c>
      <c r="N202" s="34" t="e">
        <f t="shared" si="121"/>
        <v>#DIV/0!</v>
      </c>
      <c r="O202" s="34" t="e">
        <f t="shared" si="122"/>
        <v>#DIV/0!</v>
      </c>
      <c r="P202" s="35" t="e">
        <f t="shared" si="123"/>
        <v>#DIV/0!</v>
      </c>
      <c r="Q202" s="35" t="e">
        <f t="shared" si="124"/>
        <v>#NUM!</v>
      </c>
      <c r="R202" s="44"/>
      <c r="S202" s="61">
        <v>15</v>
      </c>
      <c r="T202" s="95">
        <f t="shared" si="125"/>
        <v>24.140160009149998</v>
      </c>
      <c r="U202" s="96">
        <f t="shared" si="126"/>
        <v>0</v>
      </c>
      <c r="V202" s="97">
        <f t="shared" si="127"/>
        <v>0.43495983440126113</v>
      </c>
      <c r="W202" s="98">
        <f t="shared" si="128"/>
        <v>1350</v>
      </c>
      <c r="X202" s="98">
        <f>'Elevation Data'!K204</f>
        <v>1350</v>
      </c>
      <c r="Y202" s="99">
        <f t="shared" si="129"/>
        <v>1350</v>
      </c>
      <c r="Z202" s="99">
        <f t="shared" si="130"/>
        <v>171.4</v>
      </c>
      <c r="AA202" s="99">
        <f>'Elevation Data'!J204</f>
        <v>172.1</v>
      </c>
      <c r="AB202" s="100">
        <f t="shared" si="131"/>
        <v>0.69999999999998863</v>
      </c>
      <c r="AC202" s="98">
        <f t="shared" si="132"/>
        <v>0</v>
      </c>
    </row>
    <row r="203" spans="1:29" ht="15" customHeight="1" x14ac:dyDescent="0.25">
      <c r="A203">
        <f t="shared" si="108"/>
        <v>16.111769306698267</v>
      </c>
      <c r="B203" s="31">
        <f t="shared" si="109"/>
        <v>16.144909103605031</v>
      </c>
      <c r="C203" s="93">
        <f t="shared" si="110"/>
        <v>16.128339205151651</v>
      </c>
      <c r="D203" s="34">
        <f t="shared" si="111"/>
        <v>64.567573348572793</v>
      </c>
      <c r="E203" s="34">
        <f t="shared" si="112"/>
        <v>0</v>
      </c>
      <c r="F203" s="34">
        <f t="shared" si="113"/>
        <v>289.13965056558101</v>
      </c>
      <c r="G203">
        <f t="shared" si="114"/>
        <v>4.1119818063487745</v>
      </c>
      <c r="H203">
        <f t="shared" si="115"/>
        <v>0</v>
      </c>
      <c r="I203" s="34">
        <f t="shared" si="116"/>
        <v>0.41638147174803408</v>
      </c>
      <c r="J203">
        <f t="shared" si="117"/>
        <v>7.415858935446408E-2</v>
      </c>
      <c r="K203">
        <f t="shared" si="118"/>
        <v>9.954173067713299E-5</v>
      </c>
      <c r="L203">
        <f t="shared" si="119"/>
        <v>3.313979690676376E-2</v>
      </c>
      <c r="M203" s="26">
        <f t="shared" si="120"/>
        <v>7.415858935446408E-2</v>
      </c>
      <c r="N203" s="34" t="e">
        <f t="shared" si="121"/>
        <v>#DIV/0!</v>
      </c>
      <c r="O203" s="34" t="e">
        <f t="shared" si="122"/>
        <v>#DIV/0!</v>
      </c>
      <c r="P203" s="35" t="e">
        <f t="shared" si="123"/>
        <v>#DIV/0!</v>
      </c>
      <c r="Q203" s="35" t="e">
        <f t="shared" si="124"/>
        <v>#NUM!</v>
      </c>
      <c r="R203" s="44"/>
      <c r="S203" s="61">
        <v>15</v>
      </c>
      <c r="T203" s="95">
        <f t="shared" si="125"/>
        <v>24.140160009149998</v>
      </c>
      <c r="U203" s="96">
        <f t="shared" si="126"/>
        <v>6.2499999999999112E-2</v>
      </c>
      <c r="V203" s="97">
        <f t="shared" si="127"/>
        <v>0.49709695360145639</v>
      </c>
      <c r="W203" s="98">
        <f t="shared" si="128"/>
        <v>1350</v>
      </c>
      <c r="X203" s="98">
        <f>'Elevation Data'!K205</f>
        <v>1400</v>
      </c>
      <c r="Y203" s="99">
        <f t="shared" si="129"/>
        <v>1375</v>
      </c>
      <c r="Z203" s="99">
        <f t="shared" si="130"/>
        <v>172.1</v>
      </c>
      <c r="AA203" s="99">
        <f>'Elevation Data'!J205</f>
        <v>172.9</v>
      </c>
      <c r="AB203" s="100">
        <f t="shared" si="131"/>
        <v>0.80000000000001137</v>
      </c>
      <c r="AC203" s="98">
        <f t="shared" si="132"/>
        <v>50</v>
      </c>
    </row>
    <row r="204" spans="1:29" ht="15" customHeight="1" x14ac:dyDescent="0.25">
      <c r="A204">
        <f t="shared" si="108"/>
        <v>16.144909103605031</v>
      </c>
      <c r="B204" s="31">
        <f t="shared" si="109"/>
        <v>16.153194052831722</v>
      </c>
      <c r="C204" s="93">
        <f t="shared" si="110"/>
        <v>16.149051578218376</v>
      </c>
      <c r="D204" s="34">
        <f t="shared" si="111"/>
        <v>64.401966986387407</v>
      </c>
      <c r="E204" s="34">
        <f t="shared" si="112"/>
        <v>0</v>
      </c>
      <c r="F204" s="34">
        <f t="shared" si="113"/>
        <v>288.37446893350534</v>
      </c>
      <c r="G204">
        <f t="shared" si="114"/>
        <v>0</v>
      </c>
      <c r="H204">
        <f t="shared" si="115"/>
        <v>0</v>
      </c>
      <c r="I204" s="34">
        <f t="shared" si="116"/>
        <v>0.41638147174803408</v>
      </c>
      <c r="J204">
        <f t="shared" si="117"/>
        <v>7.2926982425569026E-2</v>
      </c>
      <c r="K204">
        <f t="shared" si="118"/>
        <v>9.7888567014186616E-5</v>
      </c>
      <c r="L204">
        <f t="shared" si="119"/>
        <v>8.284949226690352E-3</v>
      </c>
      <c r="M204" s="26">
        <f t="shared" si="120"/>
        <v>7.2926982425569026E-2</v>
      </c>
      <c r="N204" s="34" t="e">
        <f t="shared" si="121"/>
        <v>#DIV/0!</v>
      </c>
      <c r="O204" s="34" t="e">
        <f t="shared" si="122"/>
        <v>#DIV/0!</v>
      </c>
      <c r="P204" s="35" t="e">
        <f t="shared" si="123"/>
        <v>#DIV/0!</v>
      </c>
      <c r="Q204" s="35" t="e">
        <f t="shared" si="124"/>
        <v>#NUM!</v>
      </c>
      <c r="R204" s="44"/>
      <c r="S204" s="61">
        <v>15</v>
      </c>
      <c r="T204" s="95">
        <f t="shared" si="125"/>
        <v>24.140160009149998</v>
      </c>
      <c r="U204" s="96">
        <f t="shared" si="126"/>
        <v>0</v>
      </c>
      <c r="V204" s="97">
        <f t="shared" si="127"/>
        <v>0.12427423840035527</v>
      </c>
      <c r="W204" s="98">
        <f t="shared" si="128"/>
        <v>1400</v>
      </c>
      <c r="X204" s="98">
        <f>'Elevation Data'!K206</f>
        <v>1400</v>
      </c>
      <c r="Y204" s="99">
        <f t="shared" si="129"/>
        <v>1400</v>
      </c>
      <c r="Z204" s="99">
        <f t="shared" si="130"/>
        <v>172.9</v>
      </c>
      <c r="AA204" s="99">
        <f>'Elevation Data'!J206</f>
        <v>173.1</v>
      </c>
      <c r="AB204" s="100">
        <f t="shared" si="131"/>
        <v>0.19999999999998863</v>
      </c>
      <c r="AC204" s="98">
        <f t="shared" si="132"/>
        <v>0</v>
      </c>
    </row>
    <row r="205" spans="1:29" ht="15" customHeight="1" x14ac:dyDescent="0.25">
      <c r="A205">
        <f t="shared" si="108"/>
        <v>16.153194052831722</v>
      </c>
      <c r="B205" s="31">
        <f t="shared" si="109"/>
        <v>16.215331172031902</v>
      </c>
      <c r="C205" s="93">
        <f t="shared" si="110"/>
        <v>16.184262612431812</v>
      </c>
      <c r="D205" s="34">
        <f t="shared" si="111"/>
        <v>64.121057272879</v>
      </c>
      <c r="E205" s="34">
        <f t="shared" si="112"/>
        <v>0</v>
      </c>
      <c r="F205" s="34">
        <f t="shared" si="113"/>
        <v>288.60388402531083</v>
      </c>
      <c r="G205">
        <f t="shared" si="114"/>
        <v>-0.6583346433654701</v>
      </c>
      <c r="H205">
        <f t="shared" si="115"/>
        <v>0</v>
      </c>
      <c r="I205" s="34">
        <f t="shared" si="116"/>
        <v>0.41638147174803408</v>
      </c>
      <c r="J205">
        <f t="shared" si="117"/>
        <v>7.2818669407498329E-2</v>
      </c>
      <c r="K205">
        <f t="shared" si="118"/>
        <v>9.774318041274944E-5</v>
      </c>
      <c r="L205">
        <f t="shared" si="119"/>
        <v>6.2137119200181168E-2</v>
      </c>
      <c r="M205" s="26">
        <f t="shared" si="120"/>
        <v>7.2818669407498329E-2</v>
      </c>
      <c r="N205" s="34" t="e">
        <f t="shared" si="121"/>
        <v>#DIV/0!</v>
      </c>
      <c r="O205" s="34" t="e">
        <f t="shared" si="122"/>
        <v>#DIV/0!</v>
      </c>
      <c r="P205" s="35" t="e">
        <f t="shared" si="123"/>
        <v>#DIV/0!</v>
      </c>
      <c r="Q205" s="35" t="e">
        <f t="shared" si="124"/>
        <v>#NUM!</v>
      </c>
      <c r="R205" s="44"/>
      <c r="S205" s="61">
        <v>15</v>
      </c>
      <c r="T205" s="95">
        <f t="shared" si="125"/>
        <v>24.140160009149998</v>
      </c>
      <c r="U205" s="96">
        <f t="shared" si="126"/>
        <v>-0.01</v>
      </c>
      <c r="V205" s="97">
        <f t="shared" si="127"/>
        <v>0.93205678800271752</v>
      </c>
      <c r="W205" s="98">
        <f t="shared" si="128"/>
        <v>1400</v>
      </c>
      <c r="X205" s="98">
        <f>'Elevation Data'!K207</f>
        <v>1385</v>
      </c>
      <c r="Y205" s="99">
        <f t="shared" si="129"/>
        <v>1392.5</v>
      </c>
      <c r="Z205" s="99">
        <f t="shared" si="130"/>
        <v>173.1</v>
      </c>
      <c r="AA205" s="99">
        <f>'Elevation Data'!J207</f>
        <v>174.6</v>
      </c>
      <c r="AB205" s="100">
        <f t="shared" si="131"/>
        <v>1.5</v>
      </c>
      <c r="AC205" s="98">
        <f t="shared" si="132"/>
        <v>-15</v>
      </c>
    </row>
    <row r="206" spans="1:29" ht="15" customHeight="1" x14ac:dyDescent="0.25">
      <c r="A206">
        <f t="shared" si="108"/>
        <v>16.215331172031902</v>
      </c>
      <c r="B206" s="31">
        <f t="shared" si="109"/>
        <v>16.223616121258594</v>
      </c>
      <c r="C206" s="93">
        <f t="shared" si="110"/>
        <v>16.219473646645248</v>
      </c>
      <c r="D206" s="34">
        <f t="shared" si="111"/>
        <v>63.840937079724888</v>
      </c>
      <c r="E206" s="34">
        <f t="shared" si="112"/>
        <v>0</v>
      </c>
      <c r="F206" s="34">
        <f t="shared" si="113"/>
        <v>288.75689379165988</v>
      </c>
      <c r="G206">
        <f t="shared" si="114"/>
        <v>1.6456926005304879</v>
      </c>
      <c r="H206">
        <f t="shared" si="115"/>
        <v>0</v>
      </c>
      <c r="I206" s="34">
        <f t="shared" si="116"/>
        <v>0.41638147174803408</v>
      </c>
      <c r="J206">
        <f t="shared" si="117"/>
        <v>7.3439133298974335E-2</v>
      </c>
      <c r="K206">
        <f t="shared" si="118"/>
        <v>9.857601785097226E-5</v>
      </c>
      <c r="L206">
        <f t="shared" si="119"/>
        <v>8.2849492266915299E-3</v>
      </c>
      <c r="M206" s="26">
        <f t="shared" si="120"/>
        <v>7.3439133298974335E-2</v>
      </c>
      <c r="N206" s="34" t="e">
        <f t="shared" si="121"/>
        <v>#DIV/0!</v>
      </c>
      <c r="O206" s="34" t="e">
        <f t="shared" si="122"/>
        <v>#DIV/0!</v>
      </c>
      <c r="P206" s="35" t="e">
        <f t="shared" si="123"/>
        <v>#DIV/0!</v>
      </c>
      <c r="Q206" s="35" t="e">
        <f t="shared" si="124"/>
        <v>#NUM!</v>
      </c>
      <c r="R206" s="44"/>
      <c r="S206" s="61">
        <v>15</v>
      </c>
      <c r="T206" s="95">
        <f t="shared" si="125"/>
        <v>24.140160009149998</v>
      </c>
      <c r="U206" s="96">
        <f t="shared" si="126"/>
        <v>2.4999999999997868E-2</v>
      </c>
      <c r="V206" s="97">
        <f t="shared" si="127"/>
        <v>0.12427423840037294</v>
      </c>
      <c r="W206" s="98">
        <f t="shared" si="128"/>
        <v>1385</v>
      </c>
      <c r="X206" s="98">
        <f>'Elevation Data'!K208</f>
        <v>1390</v>
      </c>
      <c r="Y206" s="99">
        <f t="shared" si="129"/>
        <v>1387.5</v>
      </c>
      <c r="Z206" s="99">
        <f t="shared" si="130"/>
        <v>174.6</v>
      </c>
      <c r="AA206" s="99">
        <f>'Elevation Data'!J208</f>
        <v>174.8</v>
      </c>
      <c r="AB206" s="100">
        <f t="shared" si="131"/>
        <v>0.20000000000001705</v>
      </c>
      <c r="AC206" s="98">
        <f t="shared" si="132"/>
        <v>5</v>
      </c>
    </row>
    <row r="207" spans="1:29" ht="15" customHeight="1" x14ac:dyDescent="0.25">
      <c r="A207">
        <f t="shared" si="108"/>
        <v>16.223616121258594</v>
      </c>
      <c r="B207" s="31">
        <f t="shared" si="109"/>
        <v>16.240186019711974</v>
      </c>
      <c r="C207" s="93">
        <f t="shared" si="110"/>
        <v>16.231901070485286</v>
      </c>
      <c r="D207" s="34">
        <f t="shared" si="111"/>
        <v>63.742261231637542</v>
      </c>
      <c r="E207" s="34">
        <f t="shared" si="112"/>
        <v>0</v>
      </c>
      <c r="F207" s="34">
        <f t="shared" si="113"/>
        <v>289.06307265170273</v>
      </c>
      <c r="G207">
        <f t="shared" si="114"/>
        <v>-4.1119818063490658</v>
      </c>
      <c r="H207">
        <f t="shared" si="115"/>
        <v>0</v>
      </c>
      <c r="I207" s="34">
        <f t="shared" si="116"/>
        <v>0.41638147174803408</v>
      </c>
      <c r="J207">
        <f t="shared" si="117"/>
        <v>7.2062493009369108E-2</v>
      </c>
      <c r="K207">
        <f t="shared" si="118"/>
        <v>9.6728178536065922E-5</v>
      </c>
      <c r="L207">
        <f t="shared" si="119"/>
        <v>1.6569898453380704E-2</v>
      </c>
      <c r="M207" s="26">
        <f t="shared" si="120"/>
        <v>7.2062493009369108E-2</v>
      </c>
      <c r="N207" s="34" t="e">
        <f t="shared" si="121"/>
        <v>#DIV/0!</v>
      </c>
      <c r="O207" s="34" t="e">
        <f t="shared" si="122"/>
        <v>#DIV/0!</v>
      </c>
      <c r="P207" s="35" t="e">
        <f t="shared" si="123"/>
        <v>#DIV/0!</v>
      </c>
      <c r="Q207" s="35" t="e">
        <f t="shared" si="124"/>
        <v>#NUM!</v>
      </c>
      <c r="R207" s="44"/>
      <c r="S207" s="61">
        <v>15</v>
      </c>
      <c r="T207" s="34">
        <f t="shared" si="125"/>
        <v>24.140160009149998</v>
      </c>
      <c r="U207" s="67">
        <f t="shared" si="126"/>
        <v>-6.2500000000003553E-2</v>
      </c>
      <c r="V207" s="26">
        <f t="shared" si="127"/>
        <v>0.24854847680071054</v>
      </c>
      <c r="W207" s="79">
        <f t="shared" si="128"/>
        <v>1390</v>
      </c>
      <c r="X207" s="79">
        <f>'Elevation Data'!K209</f>
        <v>1365</v>
      </c>
      <c r="Y207" s="76">
        <f t="shared" si="129"/>
        <v>1377.5</v>
      </c>
      <c r="Z207" s="76">
        <f t="shared" si="130"/>
        <v>174.8</v>
      </c>
      <c r="AA207" s="76">
        <f>'Elevation Data'!J209</f>
        <v>175.2</v>
      </c>
      <c r="AB207" s="31">
        <f t="shared" si="131"/>
        <v>0.39999999999997726</v>
      </c>
      <c r="AC207" s="79">
        <f t="shared" si="132"/>
        <v>-25</v>
      </c>
    </row>
    <row r="208" spans="1:29" ht="15" customHeight="1" x14ac:dyDescent="0.25">
      <c r="A208">
        <f t="shared" si="108"/>
        <v>16.240186019711974</v>
      </c>
      <c r="B208" s="31">
        <f t="shared" si="109"/>
        <v>16.277468291232083</v>
      </c>
      <c r="C208" s="93">
        <f t="shared" si="110"/>
        <v>16.25882715547203</v>
      </c>
      <c r="D208" s="34">
        <f t="shared" si="111"/>
        <v>63.528806389951981</v>
      </c>
      <c r="E208" s="34">
        <f t="shared" si="112"/>
        <v>0</v>
      </c>
      <c r="F208" s="34">
        <f t="shared" si="113"/>
        <v>289.67606789892216</v>
      </c>
      <c r="G208">
        <f t="shared" si="114"/>
        <v>-1.097191895328596</v>
      </c>
      <c r="H208">
        <f t="shared" si="115"/>
        <v>0</v>
      </c>
      <c r="I208" s="34">
        <f t="shared" si="116"/>
        <v>0.41638147174803408</v>
      </c>
      <c r="J208">
        <f t="shared" si="117"/>
        <v>7.2978600372561001E-2</v>
      </c>
      <c r="K208">
        <f t="shared" si="118"/>
        <v>9.7957852849075172E-5</v>
      </c>
      <c r="L208">
        <f t="shared" si="119"/>
        <v>3.7282271520108941E-2</v>
      </c>
      <c r="M208" s="26">
        <f t="shared" si="120"/>
        <v>7.2978600372561001E-2</v>
      </c>
      <c r="N208" s="34" t="e">
        <f t="shared" si="121"/>
        <v>#DIV/0!</v>
      </c>
      <c r="O208" s="34" t="e">
        <f t="shared" si="122"/>
        <v>#DIV/0!</v>
      </c>
      <c r="P208" s="35" t="e">
        <f t="shared" si="123"/>
        <v>#DIV/0!</v>
      </c>
      <c r="Q208" s="35" t="e">
        <f t="shared" si="124"/>
        <v>#NUM!</v>
      </c>
      <c r="R208" s="44"/>
      <c r="S208" s="61">
        <v>15</v>
      </c>
      <c r="T208" s="34">
        <f t="shared" si="125"/>
        <v>24.140160009149998</v>
      </c>
      <c r="U208" s="67">
        <f t="shared" si="126"/>
        <v>-1.6666666666666562E-2</v>
      </c>
      <c r="V208" s="26">
        <f t="shared" si="127"/>
        <v>0.55923407280163406</v>
      </c>
      <c r="W208" s="79">
        <f t="shared" si="128"/>
        <v>1365</v>
      </c>
      <c r="X208" s="79">
        <f>'Elevation Data'!K210</f>
        <v>1350</v>
      </c>
      <c r="Y208" s="76">
        <f t="shared" si="129"/>
        <v>1357.5</v>
      </c>
      <c r="Z208" s="76">
        <f t="shared" si="130"/>
        <v>175.2</v>
      </c>
      <c r="AA208" s="76">
        <f>'Elevation Data'!J210</f>
        <v>176.1</v>
      </c>
      <c r="AB208" s="31">
        <f t="shared" si="131"/>
        <v>0.90000000000000568</v>
      </c>
      <c r="AC208" s="79">
        <f t="shared" si="132"/>
        <v>-15</v>
      </c>
    </row>
    <row r="209" spans="1:29" ht="15" customHeight="1" x14ac:dyDescent="0.25">
      <c r="A209">
        <f t="shared" si="108"/>
        <v>16.277468291232083</v>
      </c>
      <c r="B209" s="31">
        <f t="shared" si="109"/>
        <v>16.318893037365537</v>
      </c>
      <c r="C209" s="93">
        <f t="shared" si="110"/>
        <v>16.298180664298808</v>
      </c>
      <c r="D209" s="34">
        <f t="shared" si="111"/>
        <v>63.217684487023483</v>
      </c>
      <c r="E209" s="34">
        <f t="shared" si="112"/>
        <v>0</v>
      </c>
      <c r="F209" s="34">
        <f t="shared" si="113"/>
        <v>290.36670413148141</v>
      </c>
      <c r="G209">
        <f t="shared" si="114"/>
        <v>-1.9747406050167422</v>
      </c>
      <c r="H209">
        <f t="shared" si="115"/>
        <v>0</v>
      </c>
      <c r="I209" s="34">
        <f t="shared" si="116"/>
        <v>0.41638147174803408</v>
      </c>
      <c r="J209">
        <f t="shared" si="117"/>
        <v>7.2931400252073911E-2</v>
      </c>
      <c r="K209">
        <f t="shared" si="118"/>
        <v>9.7894496982649541E-5</v>
      </c>
      <c r="L209">
        <f t="shared" si="119"/>
        <v>4.1424746133454114E-2</v>
      </c>
      <c r="M209" s="26">
        <f t="shared" si="120"/>
        <v>7.2931400252073911E-2</v>
      </c>
      <c r="N209" s="34" t="e">
        <f t="shared" si="121"/>
        <v>#DIV/0!</v>
      </c>
      <c r="O209" s="34" t="e">
        <f t="shared" si="122"/>
        <v>#DIV/0!</v>
      </c>
      <c r="P209" s="35" t="e">
        <f t="shared" si="123"/>
        <v>#DIV/0!</v>
      </c>
      <c r="Q209" s="35" t="e">
        <f t="shared" si="124"/>
        <v>#NUM!</v>
      </c>
      <c r="R209" s="44"/>
      <c r="S209" s="61">
        <v>15</v>
      </c>
      <c r="T209" s="34">
        <f t="shared" si="125"/>
        <v>24.140160009149998</v>
      </c>
      <c r="U209" s="67">
        <f t="shared" si="126"/>
        <v>-0.03</v>
      </c>
      <c r="V209" s="26">
        <f t="shared" si="127"/>
        <v>0.62137119200181168</v>
      </c>
      <c r="W209" s="79">
        <f t="shared" si="128"/>
        <v>1350</v>
      </c>
      <c r="X209" s="79">
        <f>'Elevation Data'!K211</f>
        <v>1320</v>
      </c>
      <c r="Y209" s="76">
        <f t="shared" si="129"/>
        <v>1335</v>
      </c>
      <c r="Z209" s="76">
        <f t="shared" si="130"/>
        <v>176.1</v>
      </c>
      <c r="AA209" s="76">
        <f>'Elevation Data'!J211</f>
        <v>177.1</v>
      </c>
      <c r="AB209" s="31">
        <f t="shared" si="131"/>
        <v>1</v>
      </c>
      <c r="AC209" s="79">
        <f t="shared" si="132"/>
        <v>-30</v>
      </c>
    </row>
    <row r="210" spans="1:29" ht="15" customHeight="1" x14ac:dyDescent="0.25">
      <c r="A210">
        <f t="shared" si="108"/>
        <v>16.318893037365537</v>
      </c>
      <c r="B210" s="31">
        <f t="shared" si="109"/>
        <v>16.37274520733903</v>
      </c>
      <c r="C210" s="93">
        <f t="shared" si="110"/>
        <v>16.345819122352282</v>
      </c>
      <c r="D210" s="34">
        <f t="shared" si="111"/>
        <v>62.842429916308333</v>
      </c>
      <c r="E210" s="34">
        <f t="shared" si="112"/>
        <v>0</v>
      </c>
      <c r="F210" s="34">
        <f t="shared" si="113"/>
        <v>291.82825183171349</v>
      </c>
      <c r="G210">
        <f t="shared" si="114"/>
        <v>-3.2903566967555027</v>
      </c>
      <c r="H210">
        <f t="shared" si="115"/>
        <v>0</v>
      </c>
      <c r="I210" s="34">
        <f t="shared" si="116"/>
        <v>0.41638147174803408</v>
      </c>
      <c r="J210">
        <f t="shared" si="117"/>
        <v>7.2968251668360101E-2</v>
      </c>
      <c r="K210">
        <f t="shared" si="118"/>
        <v>9.7943961970953152E-5</v>
      </c>
      <c r="L210">
        <f t="shared" si="119"/>
        <v>5.3852169973490821E-2</v>
      </c>
      <c r="M210" s="26">
        <f t="shared" si="120"/>
        <v>7.2968251668360101E-2</v>
      </c>
      <c r="N210" s="34" t="e">
        <f t="shared" si="121"/>
        <v>#DIV/0!</v>
      </c>
      <c r="O210" s="34" t="e">
        <f t="shared" si="122"/>
        <v>#DIV/0!</v>
      </c>
      <c r="P210" s="35" t="e">
        <f t="shared" si="123"/>
        <v>#DIV/0!</v>
      </c>
      <c r="Q210" s="35" t="e">
        <f t="shared" si="124"/>
        <v>#NUM!</v>
      </c>
      <c r="R210" s="44"/>
      <c r="S210" s="61">
        <v>15</v>
      </c>
      <c r="T210" s="95">
        <f t="shared" si="125"/>
        <v>24.140160009149998</v>
      </c>
      <c r="U210" s="96">
        <f t="shared" si="126"/>
        <v>-4.9999999999999566E-2</v>
      </c>
      <c r="V210" s="97">
        <f t="shared" si="127"/>
        <v>0.80778254960236229</v>
      </c>
      <c r="W210" s="98">
        <f t="shared" si="128"/>
        <v>1320</v>
      </c>
      <c r="X210" s="98">
        <f>'Elevation Data'!K212</f>
        <v>1255</v>
      </c>
      <c r="Y210" s="99">
        <f t="shared" si="129"/>
        <v>1287.5</v>
      </c>
      <c r="Z210" s="99">
        <f t="shared" si="130"/>
        <v>177.1</v>
      </c>
      <c r="AA210" s="99">
        <f>'Elevation Data'!J212</f>
        <v>178.4</v>
      </c>
      <c r="AB210" s="100">
        <f t="shared" si="131"/>
        <v>1.3000000000000114</v>
      </c>
      <c r="AC210" s="98">
        <f t="shared" si="132"/>
        <v>-65</v>
      </c>
    </row>
    <row r="211" spans="1:29" ht="15" customHeight="1" x14ac:dyDescent="0.25">
      <c r="A211">
        <f t="shared" si="108"/>
        <v>16.37274520733903</v>
      </c>
      <c r="B211" s="31">
        <f t="shared" si="109"/>
        <v>16.381030156565721</v>
      </c>
      <c r="C211" s="93">
        <f t="shared" si="110"/>
        <v>16.376887681952375</v>
      </c>
      <c r="D211" s="34">
        <f t="shared" si="111"/>
        <v>62.598514428800371</v>
      </c>
      <c r="E211" s="34">
        <f t="shared" si="112"/>
        <v>0</v>
      </c>
      <c r="F211" s="34">
        <f t="shared" si="113"/>
        <v>292.75381085370384</v>
      </c>
      <c r="G211">
        <f t="shared" si="114"/>
        <v>0.10595041096644553</v>
      </c>
      <c r="H211">
        <f t="shared" si="115"/>
        <v>0</v>
      </c>
      <c r="I211" s="34">
        <f t="shared" si="116"/>
        <v>0.41638147174803408</v>
      </c>
      <c r="J211">
        <f t="shared" si="117"/>
        <v>7.4059632004146031E-2</v>
      </c>
      <c r="K211">
        <f t="shared" si="118"/>
        <v>9.9408902018987966E-5</v>
      </c>
      <c r="L211">
        <f t="shared" si="119"/>
        <v>8.284949226690352E-3</v>
      </c>
      <c r="M211" s="26">
        <f t="shared" si="120"/>
        <v>7.4059632004146031E-2</v>
      </c>
      <c r="N211" s="34" t="e">
        <f t="shared" si="121"/>
        <v>#DIV/0!</v>
      </c>
      <c r="O211" s="34" t="e">
        <f t="shared" si="122"/>
        <v>#DIV/0!</v>
      </c>
      <c r="P211" s="35" t="e">
        <f t="shared" si="123"/>
        <v>#DIV/0!</v>
      </c>
      <c r="Q211" s="35" t="e">
        <f t="shared" si="124"/>
        <v>#NUM!</v>
      </c>
      <c r="R211" s="44"/>
      <c r="S211" s="61">
        <v>15</v>
      </c>
      <c r="T211" s="95">
        <f t="shared" si="125"/>
        <v>24.140160009149998</v>
      </c>
      <c r="U211" s="96">
        <f t="shared" si="126"/>
        <v>1.6093440006100001E-3</v>
      </c>
      <c r="V211" s="97">
        <f t="shared" si="127"/>
        <v>0.12427423840035527</v>
      </c>
      <c r="W211" s="98">
        <f t="shared" si="128"/>
        <v>1255</v>
      </c>
      <c r="X211" s="98">
        <f>'Elevation Data'!K213</f>
        <v>1260</v>
      </c>
      <c r="Y211" s="99">
        <f t="shared" si="129"/>
        <v>1257.5</v>
      </c>
      <c r="Z211" s="99">
        <f t="shared" si="130"/>
        <v>178.4</v>
      </c>
      <c r="AA211" s="99">
        <f>'Elevation Data'!J213</f>
        <v>178.6</v>
      </c>
      <c r="AB211" s="100">
        <f t="shared" si="131"/>
        <v>0.19999999999998863</v>
      </c>
      <c r="AC211" s="95">
        <f t="shared" ref="AC211" si="157">AB211*1.60934400061</f>
        <v>0.32186880012198171</v>
      </c>
    </row>
    <row r="212" spans="1:29" ht="15" customHeight="1" x14ac:dyDescent="0.25">
      <c r="A212">
        <f t="shared" si="108"/>
        <v>16.381030156565721</v>
      </c>
      <c r="B212" s="31">
        <f t="shared" si="109"/>
        <v>16.401742529632447</v>
      </c>
      <c r="C212" s="93">
        <f t="shared" si="110"/>
        <v>16.391386343099086</v>
      </c>
      <c r="D212" s="34">
        <f t="shared" si="111"/>
        <v>62.484909582129703</v>
      </c>
      <c r="E212" s="34">
        <f t="shared" si="112"/>
        <v>0</v>
      </c>
      <c r="F212" s="34">
        <f t="shared" si="113"/>
        <v>293.60392580456266</v>
      </c>
      <c r="G212">
        <f t="shared" si="114"/>
        <v>-7.8812006818923281</v>
      </c>
      <c r="H212">
        <f t="shared" si="115"/>
        <v>0</v>
      </c>
      <c r="I212" s="34">
        <f t="shared" si="116"/>
        <v>0.41638147174803408</v>
      </c>
      <c r="J212">
        <f t="shared" si="117"/>
        <v>7.2257350150105648E-2</v>
      </c>
      <c r="K212">
        <f t="shared" si="118"/>
        <v>9.6989731745108248E-5</v>
      </c>
      <c r="L212">
        <f t="shared" si="119"/>
        <v>2.0712373066727057E-2</v>
      </c>
      <c r="M212" s="26">
        <f t="shared" si="120"/>
        <v>7.2257350150105648E-2</v>
      </c>
      <c r="N212" s="34" t="e">
        <f t="shared" si="121"/>
        <v>#DIV/0!</v>
      </c>
      <c r="O212" s="34" t="e">
        <f t="shared" si="122"/>
        <v>#DIV/0!</v>
      </c>
      <c r="P212" s="35" t="e">
        <f t="shared" si="123"/>
        <v>#DIV/0!</v>
      </c>
      <c r="Q212" s="35" t="e">
        <f t="shared" si="124"/>
        <v>#NUM!</v>
      </c>
      <c r="R212" s="44"/>
      <c r="S212" s="61">
        <v>15</v>
      </c>
      <c r="T212" s="34">
        <f t="shared" si="125"/>
        <v>24.140160009149998</v>
      </c>
      <c r="U212" s="67">
        <f t="shared" si="126"/>
        <v>-0.12</v>
      </c>
      <c r="V212" s="26">
        <f t="shared" si="127"/>
        <v>0.31068559600090584</v>
      </c>
      <c r="W212" s="79">
        <f t="shared" si="128"/>
        <v>1260</v>
      </c>
      <c r="X212" s="79">
        <f>'Elevation Data'!K214</f>
        <v>1200</v>
      </c>
      <c r="Y212" s="76">
        <f t="shared" si="129"/>
        <v>1230</v>
      </c>
      <c r="Z212" s="76">
        <f t="shared" si="130"/>
        <v>178.6</v>
      </c>
      <c r="AA212" s="76">
        <f>'Elevation Data'!J214</f>
        <v>179.1</v>
      </c>
      <c r="AB212" s="31">
        <f t="shared" si="131"/>
        <v>0.5</v>
      </c>
      <c r="AC212" s="79">
        <f t="shared" si="132"/>
        <v>-60</v>
      </c>
    </row>
    <row r="213" spans="1:29" ht="15" customHeight="1" x14ac:dyDescent="0.25">
      <c r="A213">
        <f t="shared" si="108"/>
        <v>16.401742529632447</v>
      </c>
      <c r="B213" s="31">
        <f t="shared" si="109"/>
        <v>16.414169953472484</v>
      </c>
      <c r="C213" s="93">
        <f t="shared" si="110"/>
        <v>16.407956241552466</v>
      </c>
      <c r="D213" s="34">
        <f t="shared" si="111"/>
        <v>62.35524978368062</v>
      </c>
      <c r="E213" s="34">
        <f t="shared" si="112"/>
        <v>0</v>
      </c>
      <c r="F213" s="34">
        <f t="shared" si="113"/>
        <v>294.22320482791065</v>
      </c>
      <c r="G213">
        <f t="shared" si="114"/>
        <v>4.3857204045108595</v>
      </c>
      <c r="H213">
        <f t="shared" si="115"/>
        <v>0</v>
      </c>
      <c r="I213" s="34">
        <f t="shared" si="116"/>
        <v>0.41638147174803408</v>
      </c>
      <c r="J213">
        <f t="shared" si="117"/>
        <v>7.551144108691149E-2</v>
      </c>
      <c r="K213">
        <f t="shared" si="118"/>
        <v>1.0135763904283422E-4</v>
      </c>
      <c r="L213">
        <f t="shared" si="119"/>
        <v>1.2427423840036705E-2</v>
      </c>
      <c r="M213" s="26">
        <f t="shared" si="120"/>
        <v>7.551144108691149E-2</v>
      </c>
      <c r="N213" s="34" t="e">
        <f t="shared" si="121"/>
        <v>#DIV/0!</v>
      </c>
      <c r="O213" s="34" t="e">
        <f t="shared" si="122"/>
        <v>#DIV/0!</v>
      </c>
      <c r="P213" s="35" t="e">
        <f t="shared" si="123"/>
        <v>#DIV/0!</v>
      </c>
      <c r="Q213" s="35" t="e">
        <f t="shared" si="124"/>
        <v>#NUM!</v>
      </c>
      <c r="R213" s="44"/>
      <c r="S213" s="61">
        <v>15</v>
      </c>
      <c r="T213" s="87">
        <f t="shared" si="125"/>
        <v>24.140160009149998</v>
      </c>
      <c r="U213" s="88">
        <f t="shared" si="126"/>
        <v>6.666666666666414E-2</v>
      </c>
      <c r="V213" s="89">
        <f t="shared" si="127"/>
        <v>0.18641135760055058</v>
      </c>
      <c r="W213" s="90">
        <f t="shared" si="128"/>
        <v>1200</v>
      </c>
      <c r="X213" s="79">
        <f>'Elevation Data'!K215</f>
        <v>1220</v>
      </c>
      <c r="Y213" s="91">
        <f t="shared" si="129"/>
        <v>1210</v>
      </c>
      <c r="Z213" s="91">
        <f t="shared" si="130"/>
        <v>179.1</v>
      </c>
      <c r="AA213" s="91">
        <f>'Elevation Data'!J215</f>
        <v>179.4</v>
      </c>
      <c r="AB213" s="92">
        <f t="shared" si="131"/>
        <v>0.30000000000001137</v>
      </c>
      <c r="AC213" s="90">
        <f t="shared" si="132"/>
        <v>20</v>
      </c>
    </row>
    <row r="214" spans="1:29" ht="15" customHeight="1" x14ac:dyDescent="0.25">
      <c r="A214">
        <f t="shared" si="108"/>
        <v>16.414169953472484</v>
      </c>
      <c r="B214" s="31">
        <f t="shared" si="109"/>
        <v>16.424940387467181</v>
      </c>
      <c r="C214" s="93">
        <f t="shared" si="110"/>
        <v>16.419555170469835</v>
      </c>
      <c r="D214" s="34">
        <f t="shared" si="111"/>
        <v>62.264599002212108</v>
      </c>
      <c r="E214" s="34">
        <f t="shared" si="112"/>
        <v>0</v>
      </c>
      <c r="F214" s="34">
        <f t="shared" si="113"/>
        <v>293.85153495115719</v>
      </c>
      <c r="G214">
        <f t="shared" si="114"/>
        <v>1.012799455082533</v>
      </c>
      <c r="H214">
        <f t="shared" si="115"/>
        <v>0</v>
      </c>
      <c r="I214" s="34">
        <f t="shared" si="116"/>
        <v>0.41638147174803408</v>
      </c>
      <c r="J214">
        <f t="shared" si="117"/>
        <v>7.4565837342926197E-2</v>
      </c>
      <c r="K214">
        <f t="shared" si="118"/>
        <v>1.0008837227238415E-4</v>
      </c>
      <c r="L214">
        <f t="shared" si="119"/>
        <v>1.0770433994697692E-2</v>
      </c>
      <c r="M214" s="26">
        <f t="shared" si="120"/>
        <v>7.4565837342926197E-2</v>
      </c>
      <c r="N214" s="34" t="e">
        <f t="shared" si="121"/>
        <v>#DIV/0!</v>
      </c>
      <c r="O214" s="34" t="e">
        <f t="shared" si="122"/>
        <v>#DIV/0!</v>
      </c>
      <c r="P214" s="35" t="e">
        <f t="shared" si="123"/>
        <v>#DIV/0!</v>
      </c>
      <c r="Q214" s="35" t="e">
        <f t="shared" si="124"/>
        <v>#NUM!</v>
      </c>
      <c r="R214" s="44"/>
      <c r="S214" s="61">
        <v>15</v>
      </c>
      <c r="T214" s="95">
        <f t="shared" si="125"/>
        <v>24.140160009149998</v>
      </c>
      <c r="U214" s="96">
        <f t="shared" si="126"/>
        <v>1.5384615384615923E-2</v>
      </c>
      <c r="V214" s="97">
        <f t="shared" si="127"/>
        <v>0.16155650992046539</v>
      </c>
      <c r="W214" s="98">
        <f t="shared" si="128"/>
        <v>1220</v>
      </c>
      <c r="X214" s="98">
        <f>'Elevation Data'!K216</f>
        <v>1224</v>
      </c>
      <c r="Y214" s="99">
        <f t="shared" si="129"/>
        <v>1222</v>
      </c>
      <c r="Z214" s="99">
        <f t="shared" si="130"/>
        <v>179.4</v>
      </c>
      <c r="AA214" s="99">
        <f>'Elevation Data'!J216</f>
        <v>179.66</v>
      </c>
      <c r="AB214" s="100">
        <f t="shared" si="131"/>
        <v>0.25999999999999091</v>
      </c>
      <c r="AC214" s="98">
        <f t="shared" si="132"/>
        <v>4</v>
      </c>
    </row>
    <row r="215" spans="1:29" ht="15" customHeight="1" x14ac:dyDescent="0.25">
      <c r="A215">
        <f t="shared" si="108"/>
        <v>16.424940387467181</v>
      </c>
      <c r="B215" s="31">
        <f t="shared" si="109"/>
        <v>16.45145222499259</v>
      </c>
      <c r="C215" s="93">
        <f t="shared" si="110"/>
        <v>16.438196306229887</v>
      </c>
      <c r="D215" s="34">
        <f t="shared" si="111"/>
        <v>62.11910273561697</v>
      </c>
      <c r="E215" s="34">
        <f t="shared" si="112"/>
        <v>0</v>
      </c>
      <c r="F215" s="34">
        <f t="shared" si="113"/>
        <v>293.38737984052267</v>
      </c>
      <c r="G215">
        <f t="shared" si="114"/>
        <v>2.6737934550229601</v>
      </c>
      <c r="H215">
        <f t="shared" si="115"/>
        <v>0</v>
      </c>
      <c r="I215" s="34">
        <f t="shared" si="116"/>
        <v>0.41638147174803408</v>
      </c>
      <c r="J215">
        <f t="shared" si="117"/>
        <v>7.4868069385680219E-2</v>
      </c>
      <c r="K215">
        <f t="shared" si="118"/>
        <v>1.0049405286668486E-4</v>
      </c>
      <c r="L215">
        <f t="shared" si="119"/>
        <v>2.6511837525410066E-2</v>
      </c>
      <c r="M215" s="26">
        <f t="shared" si="120"/>
        <v>7.4868069385680219E-2</v>
      </c>
      <c r="N215" s="34" t="e">
        <f t="shared" si="121"/>
        <v>#DIV/0!</v>
      </c>
      <c r="O215" s="34" t="e">
        <f t="shared" si="122"/>
        <v>#DIV/0!</v>
      </c>
      <c r="P215" s="35" t="e">
        <f t="shared" si="123"/>
        <v>#DIV/0!</v>
      </c>
      <c r="Q215" s="35" t="e">
        <f t="shared" si="124"/>
        <v>#NUM!</v>
      </c>
      <c r="R215" s="44"/>
      <c r="S215" s="61">
        <v>15</v>
      </c>
      <c r="T215" s="95">
        <f t="shared" si="125"/>
        <v>24.140160009149998</v>
      </c>
      <c r="U215" s="96">
        <f t="shared" si="126"/>
        <v>4.0625000000000869E-2</v>
      </c>
      <c r="V215" s="97">
        <f t="shared" si="127"/>
        <v>0.39767756288115097</v>
      </c>
      <c r="W215" s="98">
        <f t="shared" si="128"/>
        <v>1224</v>
      </c>
      <c r="X215" s="98">
        <f>'Elevation Data'!K217</f>
        <v>1250</v>
      </c>
      <c r="Y215" s="99">
        <f t="shared" si="129"/>
        <v>1237</v>
      </c>
      <c r="Z215" s="99">
        <f t="shared" si="130"/>
        <v>179.66</v>
      </c>
      <c r="AA215" s="99">
        <f>'Elevation Data'!J217</f>
        <v>180.29999999999998</v>
      </c>
      <c r="AB215" s="100">
        <f t="shared" si="131"/>
        <v>0.63999999999998636</v>
      </c>
      <c r="AC215" s="98">
        <f t="shared" si="132"/>
        <v>26</v>
      </c>
    </row>
    <row r="216" spans="1:29" ht="15" customHeight="1" x14ac:dyDescent="0.25">
      <c r="A216">
        <f t="shared" si="108"/>
        <v>16.45145222499259</v>
      </c>
      <c r="B216" s="31">
        <f t="shared" si="109"/>
        <v>16.463879648832627</v>
      </c>
      <c r="C216" s="93">
        <f t="shared" si="110"/>
        <v>16.457665936912608</v>
      </c>
      <c r="D216" s="34">
        <f t="shared" si="111"/>
        <v>61.967394519815016</v>
      </c>
      <c r="E216" s="34">
        <f t="shared" si="112"/>
        <v>0</v>
      </c>
      <c r="F216" s="34">
        <f t="shared" si="113"/>
        <v>292.8310273757088</v>
      </c>
      <c r="G216">
        <f t="shared" si="114"/>
        <v>2.1940790221855662</v>
      </c>
      <c r="H216">
        <f t="shared" si="115"/>
        <v>0</v>
      </c>
      <c r="I216" s="34">
        <f t="shared" si="116"/>
        <v>0.41638147174803408</v>
      </c>
      <c r="J216">
        <f t="shared" si="117"/>
        <v>7.4606436330717785E-2</v>
      </c>
      <c r="K216">
        <f t="shared" si="118"/>
        <v>1.0014286755801045E-4</v>
      </c>
      <c r="L216">
        <f t="shared" si="119"/>
        <v>1.2427423840036705E-2</v>
      </c>
      <c r="M216" s="26">
        <f t="shared" si="120"/>
        <v>7.4606436330717785E-2</v>
      </c>
      <c r="N216" s="34" t="e">
        <f t="shared" si="121"/>
        <v>#DIV/0!</v>
      </c>
      <c r="O216" s="34" t="e">
        <f t="shared" si="122"/>
        <v>#DIV/0!</v>
      </c>
      <c r="P216" s="35" t="e">
        <f t="shared" si="123"/>
        <v>#DIV/0!</v>
      </c>
      <c r="Q216" s="35" t="e">
        <f t="shared" si="124"/>
        <v>#NUM!</v>
      </c>
      <c r="R216" s="44"/>
      <c r="S216" s="61">
        <v>15</v>
      </c>
      <c r="T216" s="95">
        <f t="shared" si="125"/>
        <v>24.140160009149998</v>
      </c>
      <c r="U216" s="96">
        <f t="shared" si="126"/>
        <v>3.333333333333207E-2</v>
      </c>
      <c r="V216" s="97">
        <f t="shared" si="127"/>
        <v>0.18641135760055058</v>
      </c>
      <c r="W216" s="98">
        <f t="shared" si="128"/>
        <v>1250</v>
      </c>
      <c r="X216" s="98">
        <f>'Elevation Data'!K218</f>
        <v>1260</v>
      </c>
      <c r="Y216" s="99">
        <f t="shared" si="129"/>
        <v>1255</v>
      </c>
      <c r="Z216" s="99">
        <f t="shared" si="130"/>
        <v>180.29999999999998</v>
      </c>
      <c r="AA216" s="99">
        <f>'Elevation Data'!J218</f>
        <v>180.6</v>
      </c>
      <c r="AB216" s="100">
        <f t="shared" si="131"/>
        <v>0.30000000000001137</v>
      </c>
      <c r="AC216" s="98">
        <f t="shared" si="132"/>
        <v>10</v>
      </c>
    </row>
    <row r="217" spans="1:29" ht="15" customHeight="1" x14ac:dyDescent="0.25">
      <c r="A217">
        <f t="shared" si="108"/>
        <v>16.463879648832627</v>
      </c>
      <c r="B217" s="31">
        <f t="shared" si="109"/>
        <v>16.505304394966082</v>
      </c>
      <c r="C217" s="93">
        <f t="shared" si="110"/>
        <v>16.484592021899353</v>
      </c>
      <c r="D217" s="34">
        <f t="shared" si="111"/>
        <v>61.7580164507593</v>
      </c>
      <c r="E217" s="34">
        <f t="shared" si="112"/>
        <v>0</v>
      </c>
      <c r="F217" s="34">
        <f t="shared" si="113"/>
        <v>293.29460643297188</v>
      </c>
      <c r="G217">
        <f t="shared" si="114"/>
        <v>-2.6326802838033805</v>
      </c>
      <c r="H217">
        <f t="shared" si="115"/>
        <v>0</v>
      </c>
      <c r="I217" s="34">
        <f t="shared" si="116"/>
        <v>0.41638147174803408</v>
      </c>
      <c r="J217">
        <f t="shared" si="117"/>
        <v>7.3504623136595074E-2</v>
      </c>
      <c r="K217">
        <f t="shared" si="118"/>
        <v>9.8663923673281972E-5</v>
      </c>
      <c r="L217">
        <f t="shared" si="119"/>
        <v>4.1424746133454114E-2</v>
      </c>
      <c r="M217" s="26">
        <f t="shared" si="120"/>
        <v>7.3504623136595074E-2</v>
      </c>
      <c r="N217" s="34" t="e">
        <f t="shared" si="121"/>
        <v>#DIV/0!</v>
      </c>
      <c r="O217" s="34" t="e">
        <f t="shared" si="122"/>
        <v>#DIV/0!</v>
      </c>
      <c r="P217" s="35" t="e">
        <f t="shared" si="123"/>
        <v>#DIV/0!</v>
      </c>
      <c r="Q217" s="35" t="e">
        <f t="shared" si="124"/>
        <v>#NUM!</v>
      </c>
      <c r="R217" s="44"/>
      <c r="S217" s="61">
        <v>15</v>
      </c>
      <c r="T217" s="95">
        <f t="shared" si="125"/>
        <v>24.140160009149998</v>
      </c>
      <c r="U217" s="96">
        <f t="shared" si="126"/>
        <v>-0.04</v>
      </c>
      <c r="V217" s="97">
        <f t="shared" si="127"/>
        <v>0.62137119200181168</v>
      </c>
      <c r="W217" s="98">
        <f t="shared" si="128"/>
        <v>1260</v>
      </c>
      <c r="X217" s="98">
        <f>'Elevation Data'!K219</f>
        <v>1220</v>
      </c>
      <c r="Y217" s="99">
        <f t="shared" si="129"/>
        <v>1240</v>
      </c>
      <c r="Z217" s="99">
        <f t="shared" si="130"/>
        <v>180.6</v>
      </c>
      <c r="AA217" s="99">
        <f>'Elevation Data'!J219</f>
        <v>181.6</v>
      </c>
      <c r="AB217" s="100">
        <f t="shared" si="131"/>
        <v>1</v>
      </c>
      <c r="AC217" s="98">
        <f t="shared" si="132"/>
        <v>-40</v>
      </c>
    </row>
    <row r="218" spans="1:29" ht="15" customHeight="1" x14ac:dyDescent="0.25">
      <c r="A218">
        <f t="shared" si="108"/>
        <v>16.505304394966082</v>
      </c>
      <c r="B218" s="31">
        <f t="shared" si="109"/>
        <v>16.526016768032807</v>
      </c>
      <c r="C218" s="93">
        <f t="shared" si="110"/>
        <v>16.515660581499446</v>
      </c>
      <c r="D218" s="34">
        <f t="shared" si="111"/>
        <v>61.517052694537952</v>
      </c>
      <c r="E218" s="34">
        <f t="shared" si="112"/>
        <v>0</v>
      </c>
      <c r="F218" s="34">
        <f t="shared" si="113"/>
        <v>294.22320482791065</v>
      </c>
      <c r="G218">
        <f t="shared" si="114"/>
        <v>-2.6326802838033805</v>
      </c>
      <c r="H218">
        <f t="shared" si="115"/>
        <v>0</v>
      </c>
      <c r="I218" s="34">
        <f t="shared" si="116"/>
        <v>0.41638147174803408</v>
      </c>
      <c r="J218">
        <f t="shared" si="117"/>
        <v>7.3739117680771543E-2</v>
      </c>
      <c r="K218">
        <f t="shared" si="118"/>
        <v>9.8978681450700054E-5</v>
      </c>
      <c r="L218">
        <f t="shared" si="119"/>
        <v>2.0712373066727057E-2</v>
      </c>
      <c r="M218" s="26">
        <f t="shared" si="120"/>
        <v>7.3739117680771543E-2</v>
      </c>
      <c r="N218" s="34" t="e">
        <f t="shared" si="121"/>
        <v>#DIV/0!</v>
      </c>
      <c r="O218" s="34" t="e">
        <f t="shared" si="122"/>
        <v>#DIV/0!</v>
      </c>
      <c r="P218" s="35" t="e">
        <f t="shared" si="123"/>
        <v>#DIV/0!</v>
      </c>
      <c r="Q218" s="35" t="e">
        <f t="shared" si="124"/>
        <v>#NUM!</v>
      </c>
      <c r="R218" s="44"/>
      <c r="S218" s="61">
        <v>15</v>
      </c>
      <c r="T218" s="95">
        <f t="shared" si="125"/>
        <v>24.140160009149998</v>
      </c>
      <c r="U218" s="96">
        <f t="shared" si="126"/>
        <v>-0.04</v>
      </c>
      <c r="V218" s="97">
        <f t="shared" si="127"/>
        <v>0.31068559600090584</v>
      </c>
      <c r="W218" s="98">
        <f t="shared" si="128"/>
        <v>1220</v>
      </c>
      <c r="X218" s="98">
        <f>'Elevation Data'!K220</f>
        <v>1200</v>
      </c>
      <c r="Y218" s="99">
        <f t="shared" si="129"/>
        <v>1210</v>
      </c>
      <c r="Z218" s="99">
        <f t="shared" si="130"/>
        <v>181.6</v>
      </c>
      <c r="AA218" s="99">
        <f>'Elevation Data'!J220</f>
        <v>182.1</v>
      </c>
      <c r="AB218" s="100">
        <f t="shared" si="131"/>
        <v>0.5</v>
      </c>
      <c r="AC218" s="98">
        <f t="shared" si="132"/>
        <v>-20</v>
      </c>
    </row>
    <row r="219" spans="1:29" ht="15" customHeight="1" x14ac:dyDescent="0.25">
      <c r="A219">
        <f t="shared" si="108"/>
        <v>16.526016768032807</v>
      </c>
      <c r="B219" s="31">
        <f t="shared" si="109"/>
        <v>16.555014090326225</v>
      </c>
      <c r="C219" s="93">
        <f t="shared" si="110"/>
        <v>16.540515429179518</v>
      </c>
      <c r="D219" s="34">
        <f t="shared" si="111"/>
        <v>61.324768516514837</v>
      </c>
      <c r="E219" s="34">
        <f t="shared" si="112"/>
        <v>0</v>
      </c>
      <c r="F219" s="34">
        <f t="shared" si="113"/>
        <v>294.84333797291657</v>
      </c>
      <c r="G219">
        <f t="shared" si="114"/>
        <v>-1.8807315673181595</v>
      </c>
      <c r="H219">
        <f t="shared" si="115"/>
        <v>0</v>
      </c>
      <c r="I219" s="34">
        <f t="shared" si="116"/>
        <v>0.41638147174803408</v>
      </c>
      <c r="J219">
        <f t="shared" si="117"/>
        <v>7.4085602999329911E-2</v>
      </c>
      <c r="K219">
        <f t="shared" si="118"/>
        <v>9.9443762415207928E-5</v>
      </c>
      <c r="L219">
        <f t="shared" si="119"/>
        <v>2.8997322293417407E-2</v>
      </c>
      <c r="M219" s="26">
        <f t="shared" si="120"/>
        <v>7.4085602999329911E-2</v>
      </c>
      <c r="N219" s="34" t="e">
        <f t="shared" si="121"/>
        <v>#DIV/0!</v>
      </c>
      <c r="O219" s="34" t="e">
        <f t="shared" si="122"/>
        <v>#DIV/0!</v>
      </c>
      <c r="P219" s="35" t="e">
        <f t="shared" si="123"/>
        <v>#DIV/0!</v>
      </c>
      <c r="Q219" s="35" t="e">
        <f t="shared" si="124"/>
        <v>#NUM!</v>
      </c>
      <c r="R219" s="44"/>
      <c r="S219" s="94">
        <v>15</v>
      </c>
      <c r="T219" s="95">
        <f t="shared" si="125"/>
        <v>24.140160009149998</v>
      </c>
      <c r="U219" s="96">
        <f t="shared" si="126"/>
        <v>-2.8571428571429035E-2</v>
      </c>
      <c r="V219" s="97">
        <f t="shared" si="127"/>
        <v>0.43495983440126113</v>
      </c>
      <c r="W219" s="98">
        <f t="shared" si="128"/>
        <v>1200</v>
      </c>
      <c r="X219" s="98">
        <f>'Elevation Data'!K221</f>
        <v>1180</v>
      </c>
      <c r="Y219" s="99">
        <f t="shared" si="129"/>
        <v>1190</v>
      </c>
      <c r="Z219" s="99">
        <f t="shared" si="130"/>
        <v>182.1</v>
      </c>
      <c r="AA219" s="99">
        <f>'Elevation Data'!J221</f>
        <v>182.79999999999998</v>
      </c>
      <c r="AB219" s="100">
        <f t="shared" si="131"/>
        <v>0.69999999999998863</v>
      </c>
      <c r="AC219" s="98">
        <f t="shared" si="132"/>
        <v>-20</v>
      </c>
    </row>
    <row r="220" spans="1:29" ht="15" customHeight="1" x14ac:dyDescent="0.25">
      <c r="A220">
        <f t="shared" si="108"/>
        <v>16.555014090326225</v>
      </c>
      <c r="B220" s="31">
        <f t="shared" si="109"/>
        <v>16.588153887232988</v>
      </c>
      <c r="C220" s="93">
        <f t="shared" si="110"/>
        <v>16.571583988779608</v>
      </c>
      <c r="D220" s="34">
        <f t="shared" si="111"/>
        <v>61.085026623186295</v>
      </c>
      <c r="E220" s="34">
        <f t="shared" si="112"/>
        <v>0</v>
      </c>
      <c r="F220" s="34">
        <f t="shared" si="113"/>
        <v>295.61970627100607</v>
      </c>
      <c r="G220">
        <f t="shared" si="114"/>
        <v>-2.4682174756225401</v>
      </c>
      <c r="H220">
        <f t="shared" si="115"/>
        <v>0</v>
      </c>
      <c r="I220" s="34">
        <f t="shared" si="116"/>
        <v>0.41638147174803408</v>
      </c>
      <c r="J220">
        <f t="shared" si="117"/>
        <v>7.4133300572507957E-2</v>
      </c>
      <c r="K220">
        <f t="shared" si="118"/>
        <v>9.9507786003366391E-5</v>
      </c>
      <c r="L220">
        <f t="shared" si="119"/>
        <v>3.313979690676376E-2</v>
      </c>
      <c r="M220" s="26">
        <f t="shared" si="120"/>
        <v>7.4133300572507957E-2</v>
      </c>
      <c r="N220" s="34" t="e">
        <f t="shared" si="121"/>
        <v>#DIV/0!</v>
      </c>
      <c r="O220" s="34" t="e">
        <f t="shared" si="122"/>
        <v>#DIV/0!</v>
      </c>
      <c r="P220" s="35" t="e">
        <f t="shared" si="123"/>
        <v>#DIV/0!</v>
      </c>
      <c r="Q220" s="35" t="e">
        <f t="shared" si="124"/>
        <v>#NUM!</v>
      </c>
      <c r="R220" s="44"/>
      <c r="S220" s="94">
        <v>15</v>
      </c>
      <c r="T220" s="95">
        <f t="shared" si="125"/>
        <v>24.140160009149998</v>
      </c>
      <c r="U220" s="96">
        <f t="shared" si="126"/>
        <v>-3.7499999999999464E-2</v>
      </c>
      <c r="V220" s="97">
        <f t="shared" si="127"/>
        <v>0.49709695360145639</v>
      </c>
      <c r="W220" s="98">
        <f t="shared" si="128"/>
        <v>1180</v>
      </c>
      <c r="X220" s="98">
        <f>'Elevation Data'!K222</f>
        <v>1150</v>
      </c>
      <c r="Y220" s="99">
        <f t="shared" si="129"/>
        <v>1165</v>
      </c>
      <c r="Z220" s="99">
        <f t="shared" si="130"/>
        <v>182.79999999999998</v>
      </c>
      <c r="AA220" s="99">
        <f>'Elevation Data'!J222</f>
        <v>183.6</v>
      </c>
      <c r="AB220" s="100">
        <f t="shared" si="131"/>
        <v>0.80000000000001137</v>
      </c>
      <c r="AC220" s="98">
        <f t="shared" si="132"/>
        <v>-30</v>
      </c>
    </row>
    <row r="221" spans="1:29" ht="15" customHeight="1" x14ac:dyDescent="0.25">
      <c r="A221">
        <f t="shared" si="108"/>
        <v>16.588153887232988</v>
      </c>
      <c r="B221" s="31">
        <f t="shared" si="109"/>
        <v>16.592296361846333</v>
      </c>
      <c r="C221" s="93">
        <f t="shared" si="110"/>
        <v>16.590225124539661</v>
      </c>
      <c r="D221" s="34">
        <f t="shared" si="111"/>
        <v>60.941510783047896</v>
      </c>
      <c r="E221" s="34">
        <f t="shared" si="112"/>
        <v>0</v>
      </c>
      <c r="F221" s="34">
        <f t="shared" si="113"/>
        <v>296.70886711511662</v>
      </c>
      <c r="G221">
        <f t="shared" si="114"/>
        <v>-25.637185834669328</v>
      </c>
      <c r="H221">
        <f t="shared" si="115"/>
        <v>0</v>
      </c>
      <c r="I221" s="34">
        <f t="shared" si="116"/>
        <v>0.41638147174803408</v>
      </c>
      <c r="J221">
        <f t="shared" si="117"/>
        <v>6.8557591604089724E-2</v>
      </c>
      <c r="K221">
        <f t="shared" si="118"/>
        <v>9.2023612891395604E-5</v>
      </c>
      <c r="L221">
        <f t="shared" si="119"/>
        <v>4.142474613345176E-3</v>
      </c>
      <c r="M221" s="26">
        <f t="shared" si="120"/>
        <v>6.8557591604089724E-2</v>
      </c>
      <c r="N221" s="34" t="e">
        <f t="shared" si="121"/>
        <v>#DIV/0!</v>
      </c>
      <c r="O221" s="34" t="e">
        <f t="shared" si="122"/>
        <v>#DIV/0!</v>
      </c>
      <c r="P221" s="35" t="e">
        <f t="shared" si="123"/>
        <v>#DIV/0!</v>
      </c>
      <c r="Q221" s="35" t="e">
        <f t="shared" si="124"/>
        <v>#NUM!</v>
      </c>
      <c r="R221" s="44"/>
      <c r="S221" s="86">
        <v>15</v>
      </c>
      <c r="T221" s="87">
        <f t="shared" si="125"/>
        <v>24.140160009149998</v>
      </c>
      <c r="U221" s="88">
        <f t="shared" si="126"/>
        <v>-0.40000000000002273</v>
      </c>
      <c r="V221" s="89">
        <f t="shared" si="127"/>
        <v>6.2137119200177636E-2</v>
      </c>
      <c r="W221" s="90">
        <f t="shared" si="128"/>
        <v>1150</v>
      </c>
      <c r="X221" s="79">
        <f>'Elevation Data'!K223</f>
        <v>1110</v>
      </c>
      <c r="Y221" s="91">
        <f t="shared" si="129"/>
        <v>1130</v>
      </c>
      <c r="Z221" s="91">
        <f t="shared" si="130"/>
        <v>183.6</v>
      </c>
      <c r="AA221" s="91">
        <f>'Elevation Data'!J223</f>
        <v>183.7</v>
      </c>
      <c r="AB221" s="92">
        <f t="shared" si="131"/>
        <v>9.9999999999994316E-2</v>
      </c>
      <c r="AC221" s="90">
        <f t="shared" si="132"/>
        <v>-40</v>
      </c>
    </row>
    <row r="222" spans="1:29" ht="15" customHeight="1" x14ac:dyDescent="0.25">
      <c r="A222">
        <f t="shared" si="108"/>
        <v>16.592296361846333</v>
      </c>
      <c r="B222" s="31">
        <f t="shared" si="109"/>
        <v>16.600581311073025</v>
      </c>
      <c r="C222" s="93">
        <f t="shared" si="110"/>
        <v>16.596438836459679</v>
      </c>
      <c r="D222" s="34">
        <f t="shared" si="111"/>
        <v>60.893727325172733</v>
      </c>
      <c r="E222" s="34">
        <f t="shared" si="112"/>
        <v>0</v>
      </c>
      <c r="F222" s="34">
        <f t="shared" si="113"/>
        <v>297.17645278399982</v>
      </c>
      <c r="G222">
        <f t="shared" si="114"/>
        <v>3.2903566967552509</v>
      </c>
      <c r="H222">
        <f t="shared" si="115"/>
        <v>0</v>
      </c>
      <c r="I222" s="34">
        <f t="shared" si="116"/>
        <v>0.41638147174803408</v>
      </c>
      <c r="J222">
        <f t="shared" si="117"/>
        <v>7.5980603775884614E-2</v>
      </c>
      <c r="K222">
        <f t="shared" si="118"/>
        <v>1.0198738761863707E-4</v>
      </c>
      <c r="L222">
        <f t="shared" si="119"/>
        <v>8.2849492266915299E-3</v>
      </c>
      <c r="M222" s="26">
        <f t="shared" si="120"/>
        <v>7.5980603775884614E-2</v>
      </c>
      <c r="N222" s="34" t="e">
        <f t="shared" si="121"/>
        <v>#DIV/0!</v>
      </c>
      <c r="O222" s="34" t="e">
        <f t="shared" si="122"/>
        <v>#DIV/0!</v>
      </c>
      <c r="P222" s="35" t="e">
        <f t="shared" si="123"/>
        <v>#DIV/0!</v>
      </c>
      <c r="Q222" s="35" t="e">
        <f t="shared" si="124"/>
        <v>#NUM!</v>
      </c>
      <c r="R222" s="44"/>
      <c r="S222" s="94">
        <v>15</v>
      </c>
      <c r="T222" s="95">
        <f t="shared" si="125"/>
        <v>24.140160009149998</v>
      </c>
      <c r="U222" s="96">
        <f t="shared" si="126"/>
        <v>4.9999999999995735E-2</v>
      </c>
      <c r="V222" s="97">
        <f t="shared" si="127"/>
        <v>0.12427423840037294</v>
      </c>
      <c r="W222" s="98">
        <f t="shared" si="128"/>
        <v>1110</v>
      </c>
      <c r="X222" s="98">
        <f>'Elevation Data'!K224</f>
        <v>1120</v>
      </c>
      <c r="Y222" s="99">
        <f t="shared" si="129"/>
        <v>1115</v>
      </c>
      <c r="Z222" s="99">
        <f t="shared" si="130"/>
        <v>183.7</v>
      </c>
      <c r="AA222" s="99">
        <f>'Elevation Data'!J224</f>
        <v>183.9</v>
      </c>
      <c r="AB222" s="100">
        <f t="shared" si="131"/>
        <v>0.20000000000001705</v>
      </c>
      <c r="AC222" s="98">
        <f t="shared" si="132"/>
        <v>10</v>
      </c>
    </row>
    <row r="223" spans="1:29" ht="15" customHeight="1" x14ac:dyDescent="0.25">
      <c r="A223">
        <f t="shared" si="108"/>
        <v>16.600581311073025</v>
      </c>
      <c r="B223" s="31">
        <f t="shared" si="109"/>
        <v>16.613008734913059</v>
      </c>
      <c r="C223" s="93">
        <f t="shared" si="110"/>
        <v>16.606795022993044</v>
      </c>
      <c r="D223" s="34">
        <f t="shared" si="111"/>
        <v>60.814149703205501</v>
      </c>
      <c r="E223" s="34">
        <f t="shared" si="112"/>
        <v>0</v>
      </c>
      <c r="F223" s="34">
        <f t="shared" si="113"/>
        <v>297.33242172398883</v>
      </c>
      <c r="G223">
        <f t="shared" si="114"/>
        <v>-4.3857204045112743</v>
      </c>
      <c r="H223">
        <f t="shared" si="115"/>
        <v>0</v>
      </c>
      <c r="I223" s="34">
        <f t="shared" si="116"/>
        <v>0.41638147174803408</v>
      </c>
      <c r="J223">
        <f t="shared" si="117"/>
        <v>7.4081586563440799E-2</v>
      </c>
      <c r="K223">
        <f t="shared" si="118"/>
        <v>9.9438371226095036E-5</v>
      </c>
      <c r="L223">
        <f t="shared" si="119"/>
        <v>1.2427423840035527E-2</v>
      </c>
      <c r="M223" s="26">
        <f t="shared" si="120"/>
        <v>7.4081586563440799E-2</v>
      </c>
      <c r="N223" s="34" t="e">
        <f t="shared" si="121"/>
        <v>#DIV/0!</v>
      </c>
      <c r="O223" s="34" t="e">
        <f t="shared" si="122"/>
        <v>#DIV/0!</v>
      </c>
      <c r="P223" s="35" t="e">
        <f t="shared" si="123"/>
        <v>#DIV/0!</v>
      </c>
      <c r="Q223" s="35" t="e">
        <f t="shared" si="124"/>
        <v>#NUM!</v>
      </c>
      <c r="R223" s="44"/>
      <c r="S223" s="61">
        <v>15</v>
      </c>
      <c r="T223" s="34">
        <f t="shared" si="125"/>
        <v>24.140160009149998</v>
      </c>
      <c r="U223" s="67">
        <f t="shared" si="126"/>
        <v>-6.6666666666670454E-2</v>
      </c>
      <c r="V223" s="26">
        <f t="shared" si="127"/>
        <v>0.1864113576005329</v>
      </c>
      <c r="W223" s="79">
        <f t="shared" si="128"/>
        <v>1120</v>
      </c>
      <c r="X223" s="79">
        <f>'Elevation Data'!K225</f>
        <v>1100</v>
      </c>
      <c r="Y223" s="76">
        <f t="shared" si="129"/>
        <v>1110</v>
      </c>
      <c r="Z223" s="76">
        <f t="shared" si="130"/>
        <v>183.9</v>
      </c>
      <c r="AA223" s="76">
        <f>'Elevation Data'!J225</f>
        <v>184.2</v>
      </c>
      <c r="AB223" s="31">
        <f t="shared" si="131"/>
        <v>0.29999999999998295</v>
      </c>
      <c r="AC223" s="79">
        <f t="shared" si="132"/>
        <v>-20</v>
      </c>
    </row>
    <row r="224" spans="1:29" ht="15" customHeight="1" x14ac:dyDescent="0.25">
      <c r="A224">
        <f t="shared" si="108"/>
        <v>16.613008734913059</v>
      </c>
      <c r="B224" s="31">
        <f t="shared" si="109"/>
        <v>16.625436158753097</v>
      </c>
      <c r="C224" s="93">
        <f t="shared" si="110"/>
        <v>16.619222446833078</v>
      </c>
      <c r="D224" s="34">
        <f t="shared" si="111"/>
        <v>60.718758248456908</v>
      </c>
      <c r="E224" s="34">
        <f t="shared" si="112"/>
        <v>0</v>
      </c>
      <c r="F224" s="34">
        <f t="shared" si="113"/>
        <v>298.42570380740153</v>
      </c>
      <c r="G224">
        <f t="shared" si="114"/>
        <v>-10.921699162651837</v>
      </c>
      <c r="H224">
        <f t="shared" si="115"/>
        <v>0</v>
      </c>
      <c r="I224" s="34">
        <f t="shared" si="116"/>
        <v>0.41638147174803408</v>
      </c>
      <c r="J224">
        <f t="shared" si="117"/>
        <v>7.2707168211236795E-2</v>
      </c>
      <c r="K224">
        <f t="shared" si="118"/>
        <v>9.7593514377499049E-5</v>
      </c>
      <c r="L224">
        <f t="shared" si="119"/>
        <v>1.2427423840036705E-2</v>
      </c>
      <c r="M224" s="26">
        <f t="shared" si="120"/>
        <v>7.2707168211236795E-2</v>
      </c>
      <c r="N224" s="34" t="e">
        <f t="shared" si="121"/>
        <v>#DIV/0!</v>
      </c>
      <c r="O224" s="34" t="e">
        <f t="shared" si="122"/>
        <v>#DIV/0!</v>
      </c>
      <c r="P224" s="35" t="e">
        <f t="shared" si="123"/>
        <v>#DIV/0!</v>
      </c>
      <c r="Q224" s="35" t="e">
        <f t="shared" si="124"/>
        <v>#NUM!</v>
      </c>
      <c r="R224" s="44"/>
      <c r="S224" s="86">
        <v>15</v>
      </c>
      <c r="T224" s="87">
        <f t="shared" si="125"/>
        <v>24.140160009149998</v>
      </c>
      <c r="U224" s="88">
        <f t="shared" si="126"/>
        <v>-0.16666666666666036</v>
      </c>
      <c r="V224" s="89">
        <f t="shared" si="127"/>
        <v>0.18641135760055058</v>
      </c>
      <c r="W224" s="90">
        <f t="shared" si="128"/>
        <v>1100</v>
      </c>
      <c r="X224" s="79">
        <f>'Elevation Data'!K226</f>
        <v>1050</v>
      </c>
      <c r="Y224" s="91">
        <f t="shared" si="129"/>
        <v>1075</v>
      </c>
      <c r="Z224" s="91">
        <f t="shared" si="130"/>
        <v>184.2</v>
      </c>
      <c r="AA224" s="91">
        <f>'Elevation Data'!J226</f>
        <v>184.5</v>
      </c>
      <c r="AB224" s="92">
        <f t="shared" si="131"/>
        <v>0.30000000000001137</v>
      </c>
      <c r="AC224" s="90">
        <f t="shared" si="132"/>
        <v>-50</v>
      </c>
    </row>
    <row r="225" spans="1:29" ht="15" customHeight="1" x14ac:dyDescent="0.25">
      <c r="A225">
        <f t="shared" si="108"/>
        <v>16.625436158753097</v>
      </c>
      <c r="B225" s="31">
        <f t="shared" si="109"/>
        <v>16.63786358259313</v>
      </c>
      <c r="C225" s="93">
        <f t="shared" si="110"/>
        <v>16.631649870673115</v>
      </c>
      <c r="D225" s="34">
        <f t="shared" si="111"/>
        <v>60.623478072375697</v>
      </c>
      <c r="E225" s="34">
        <f t="shared" si="112"/>
        <v>0</v>
      </c>
      <c r="F225" s="34">
        <f t="shared" si="113"/>
        <v>298.58210127028207</v>
      </c>
      <c r="G225">
        <f t="shared" si="114"/>
        <v>8.7519559365592379</v>
      </c>
      <c r="H225">
        <f t="shared" si="115"/>
        <v>0</v>
      </c>
      <c r="I225" s="34">
        <f t="shared" si="116"/>
        <v>0.41638147174803408</v>
      </c>
      <c r="J225">
        <f t="shared" si="117"/>
        <v>7.7714757242068014E-2</v>
      </c>
      <c r="K225">
        <f t="shared" si="118"/>
        <v>1.043151103920376E-4</v>
      </c>
      <c r="L225">
        <f t="shared" si="119"/>
        <v>1.2427423840035527E-2</v>
      </c>
      <c r="M225" s="26">
        <f t="shared" si="120"/>
        <v>7.7714757242068014E-2</v>
      </c>
      <c r="N225" s="34" t="e">
        <f t="shared" si="121"/>
        <v>#DIV/0!</v>
      </c>
      <c r="O225" s="34" t="e">
        <f t="shared" si="122"/>
        <v>#DIV/0!</v>
      </c>
      <c r="P225" s="35" t="e">
        <f t="shared" si="123"/>
        <v>#DIV/0!</v>
      </c>
      <c r="Q225" s="35" t="e">
        <f t="shared" si="124"/>
        <v>#NUM!</v>
      </c>
      <c r="R225" s="44"/>
      <c r="S225" s="86">
        <v>15</v>
      </c>
      <c r="T225" s="87">
        <f t="shared" si="125"/>
        <v>24.140160009149998</v>
      </c>
      <c r="U225" s="88">
        <f t="shared" si="126"/>
        <v>0.13333333333334091</v>
      </c>
      <c r="V225" s="89">
        <f t="shared" si="127"/>
        <v>0.1864113576005329</v>
      </c>
      <c r="W225" s="90">
        <f t="shared" si="128"/>
        <v>1050</v>
      </c>
      <c r="X225" s="79">
        <f>'Elevation Data'!K227</f>
        <v>1090</v>
      </c>
      <c r="Y225" s="91">
        <f t="shared" si="129"/>
        <v>1070</v>
      </c>
      <c r="Z225" s="91">
        <f t="shared" si="130"/>
        <v>184.5</v>
      </c>
      <c r="AA225" s="91">
        <f>'Elevation Data'!J227</f>
        <v>184.79999999999998</v>
      </c>
      <c r="AB225" s="92">
        <f t="shared" si="131"/>
        <v>0.29999999999998295</v>
      </c>
      <c r="AC225" s="90">
        <f t="shared" si="132"/>
        <v>40</v>
      </c>
    </row>
    <row r="226" spans="1:29" ht="15" customHeight="1" x14ac:dyDescent="0.25">
      <c r="A226">
        <f t="shared" si="108"/>
        <v>16.63786358259313</v>
      </c>
      <c r="B226" s="31">
        <f t="shared" si="109"/>
        <v>16.642006057206476</v>
      </c>
      <c r="C226" s="93">
        <f t="shared" si="110"/>
        <v>16.639934819899803</v>
      </c>
      <c r="D226" s="34">
        <f t="shared" si="111"/>
        <v>60.560019955300945</v>
      </c>
      <c r="E226" s="34">
        <f t="shared" si="112"/>
        <v>0</v>
      </c>
      <c r="F226" s="34">
        <f t="shared" si="113"/>
        <v>298.11306965160549</v>
      </c>
      <c r="G226">
        <f t="shared" si="114"/>
        <v>-6.5724892153523262</v>
      </c>
      <c r="H226">
        <f t="shared" si="115"/>
        <v>0</v>
      </c>
      <c r="I226" s="34">
        <f t="shared" si="116"/>
        <v>0.41638147174803408</v>
      </c>
      <c r="J226">
        <f t="shared" si="117"/>
        <v>7.372650553232353E-2</v>
      </c>
      <c r="K226">
        <f t="shared" si="118"/>
        <v>9.896175239238058E-5</v>
      </c>
      <c r="L226">
        <f t="shared" si="119"/>
        <v>4.142474613346353E-3</v>
      </c>
      <c r="M226" s="26">
        <f t="shared" si="120"/>
        <v>7.372650553232353E-2</v>
      </c>
      <c r="N226" s="34" t="e">
        <f t="shared" si="121"/>
        <v>#DIV/0!</v>
      </c>
      <c r="O226" s="34" t="e">
        <f t="shared" si="122"/>
        <v>#DIV/0!</v>
      </c>
      <c r="P226" s="35" t="e">
        <f t="shared" si="123"/>
        <v>#DIV/0!</v>
      </c>
      <c r="Q226" s="35" t="e">
        <f t="shared" si="124"/>
        <v>#NUM!</v>
      </c>
      <c r="R226" s="44"/>
      <c r="S226" s="86">
        <v>15</v>
      </c>
      <c r="T226" s="87">
        <f t="shared" si="125"/>
        <v>24.140160009149998</v>
      </c>
      <c r="U226" s="88">
        <f t="shared" si="126"/>
        <v>-9.999999999997726E-2</v>
      </c>
      <c r="V226" s="89">
        <f t="shared" si="127"/>
        <v>6.2137119200195295E-2</v>
      </c>
      <c r="W226" s="90">
        <f t="shared" si="128"/>
        <v>1090</v>
      </c>
      <c r="X226" s="79">
        <f>'Elevation Data'!K228</f>
        <v>1080</v>
      </c>
      <c r="Y226" s="91">
        <f t="shared" si="129"/>
        <v>1085</v>
      </c>
      <c r="Z226" s="91">
        <f t="shared" si="130"/>
        <v>184.79999999999998</v>
      </c>
      <c r="AA226" s="91">
        <f>'Elevation Data'!J228</f>
        <v>184.9</v>
      </c>
      <c r="AB226" s="92">
        <f t="shared" si="131"/>
        <v>0.10000000000002274</v>
      </c>
      <c r="AC226" s="90">
        <f t="shared" si="132"/>
        <v>-10</v>
      </c>
    </row>
    <row r="227" spans="1:29" ht="15" customHeight="1" x14ac:dyDescent="0.25">
      <c r="A227">
        <f t="shared" si="108"/>
        <v>16.642006057206476</v>
      </c>
      <c r="B227" s="31">
        <f t="shared" si="109"/>
        <v>16.671003379499894</v>
      </c>
      <c r="C227" s="93">
        <f t="shared" si="110"/>
        <v>16.656504718353187</v>
      </c>
      <c r="D227" s="34">
        <f t="shared" si="111"/>
        <v>60.433253004179448</v>
      </c>
      <c r="E227" s="34">
        <f t="shared" si="112"/>
        <v>0</v>
      </c>
      <c r="F227" s="34">
        <f t="shared" si="113"/>
        <v>299.67838475596767</v>
      </c>
      <c r="G227">
        <f t="shared" si="114"/>
        <v>-8.4411424924341727</v>
      </c>
      <c r="H227">
        <f t="shared" si="115"/>
        <v>0</v>
      </c>
      <c r="I227" s="34">
        <f t="shared" si="116"/>
        <v>0.41638147174803408</v>
      </c>
      <c r="J227">
        <f t="shared" si="117"/>
        <v>7.364990498365695E-2</v>
      </c>
      <c r="K227">
        <f t="shared" si="118"/>
        <v>9.8858932863969063E-5</v>
      </c>
      <c r="L227">
        <f t="shared" si="119"/>
        <v>2.8997322293417407E-2</v>
      </c>
      <c r="M227" s="26">
        <f t="shared" si="120"/>
        <v>7.364990498365695E-2</v>
      </c>
      <c r="N227" s="34" t="e">
        <f t="shared" si="121"/>
        <v>#DIV/0!</v>
      </c>
      <c r="O227" s="34" t="e">
        <f t="shared" si="122"/>
        <v>#DIV/0!</v>
      </c>
      <c r="P227" s="35" t="e">
        <f t="shared" si="123"/>
        <v>#DIV/0!</v>
      </c>
      <c r="Q227" s="35" t="e">
        <f t="shared" si="124"/>
        <v>#NUM!</v>
      </c>
      <c r="R227" s="44"/>
      <c r="S227" s="61">
        <v>15</v>
      </c>
      <c r="T227" s="34">
        <f t="shared" si="125"/>
        <v>24.140160009149998</v>
      </c>
      <c r="U227" s="67">
        <f t="shared" si="126"/>
        <v>-0.12857142857143067</v>
      </c>
      <c r="V227" s="26">
        <f t="shared" si="127"/>
        <v>0.43495983440126113</v>
      </c>
      <c r="W227" s="79">
        <f t="shared" si="128"/>
        <v>1080</v>
      </c>
      <c r="X227" s="79">
        <f>'Elevation Data'!K229</f>
        <v>990</v>
      </c>
      <c r="Y227" s="76">
        <f t="shared" si="129"/>
        <v>1035</v>
      </c>
      <c r="Z227" s="76">
        <f t="shared" si="130"/>
        <v>184.9</v>
      </c>
      <c r="AA227" s="76">
        <f>'Elevation Data'!J229</f>
        <v>185.6</v>
      </c>
      <c r="AB227" s="31">
        <f t="shared" si="131"/>
        <v>0.69999999999998863</v>
      </c>
      <c r="AC227" s="79">
        <f t="shared" si="132"/>
        <v>-90</v>
      </c>
    </row>
    <row r="228" spans="1:29" ht="15" customHeight="1" x14ac:dyDescent="0.25">
      <c r="A228">
        <f t="shared" si="108"/>
        <v>16.671003379499894</v>
      </c>
      <c r="B228" s="31">
        <f t="shared" si="109"/>
        <v>16.700000701793311</v>
      </c>
      <c r="C228" s="93">
        <f t="shared" si="110"/>
        <v>16.685502040646604</v>
      </c>
      <c r="D228" s="34">
        <f t="shared" si="111"/>
        <v>60.211892020922171</v>
      </c>
      <c r="E228" s="34">
        <f t="shared" si="112"/>
        <v>0</v>
      </c>
      <c r="F228" s="34">
        <f t="shared" si="113"/>
        <v>302.19405235574317</v>
      </c>
      <c r="G228">
        <f t="shared" si="114"/>
        <v>-6.5724892153539232</v>
      </c>
      <c r="H228">
        <f t="shared" si="115"/>
        <v>0</v>
      </c>
      <c r="I228" s="34">
        <f t="shared" si="116"/>
        <v>0.41638147174803408</v>
      </c>
      <c r="J228">
        <f t="shared" si="117"/>
        <v>7.4757056720236678E-2</v>
      </c>
      <c r="K228">
        <f t="shared" si="118"/>
        <v>1.003450425774989E-4</v>
      </c>
      <c r="L228">
        <f t="shared" si="119"/>
        <v>2.8997322293417407E-2</v>
      </c>
      <c r="M228" s="26">
        <f t="shared" si="120"/>
        <v>7.4757056720236678E-2</v>
      </c>
      <c r="N228" s="34" t="e">
        <f t="shared" si="121"/>
        <v>#DIV/0!</v>
      </c>
      <c r="O228" s="34" t="e">
        <f t="shared" si="122"/>
        <v>#DIV/0!</v>
      </c>
      <c r="P228" s="35" t="e">
        <f t="shared" si="123"/>
        <v>#DIV/0!</v>
      </c>
      <c r="Q228" s="35" t="e">
        <f t="shared" si="124"/>
        <v>#NUM!</v>
      </c>
      <c r="R228" s="44"/>
      <c r="S228" s="86">
        <v>15</v>
      </c>
      <c r="T228" s="87">
        <f t="shared" si="125"/>
        <v>24.140160009149998</v>
      </c>
      <c r="U228" s="88">
        <f t="shared" si="126"/>
        <v>-0.10000000000000163</v>
      </c>
      <c r="V228" s="89">
        <f t="shared" si="127"/>
        <v>0.43495983440126113</v>
      </c>
      <c r="W228" s="90">
        <f t="shared" si="128"/>
        <v>990</v>
      </c>
      <c r="X228" s="79">
        <f>'Elevation Data'!K230</f>
        <v>920</v>
      </c>
      <c r="Y228" s="91">
        <f t="shared" si="129"/>
        <v>955</v>
      </c>
      <c r="Z228" s="91">
        <f t="shared" si="130"/>
        <v>185.6</v>
      </c>
      <c r="AA228" s="91">
        <f>'Elevation Data'!J230</f>
        <v>186.29999999999998</v>
      </c>
      <c r="AB228" s="92">
        <f t="shared" si="131"/>
        <v>0.69999999999998863</v>
      </c>
      <c r="AC228" s="90">
        <f t="shared" si="132"/>
        <v>-70</v>
      </c>
    </row>
    <row r="229" spans="1:29" ht="15" customHeight="1" x14ac:dyDescent="0.25">
      <c r="A229">
        <f t="shared" si="108"/>
        <v>16.700000701793311</v>
      </c>
      <c r="B229" s="31">
        <f t="shared" si="109"/>
        <v>16.724855549473386</v>
      </c>
      <c r="C229" s="93">
        <f t="shared" si="110"/>
        <v>16.712428125633348</v>
      </c>
      <c r="D229" s="34">
        <f t="shared" si="111"/>
        <v>60.006894312286391</v>
      </c>
      <c r="E229" s="34">
        <f t="shared" si="112"/>
        <v>0</v>
      </c>
      <c r="F229" s="34">
        <f t="shared" si="113"/>
        <v>303.61516350220842</v>
      </c>
      <c r="G229">
        <f t="shared" si="114"/>
        <v>-2.1940790221855662</v>
      </c>
      <c r="H229">
        <f t="shared" si="115"/>
        <v>0</v>
      </c>
      <c r="I229" s="34">
        <f t="shared" si="116"/>
        <v>0.41638147174803408</v>
      </c>
      <c r="J229">
        <f t="shared" si="117"/>
        <v>7.6221582311053249E-2</v>
      </c>
      <c r="K229">
        <f t="shared" si="118"/>
        <v>1.0231084873966878E-4</v>
      </c>
      <c r="L229">
        <f t="shared" si="119"/>
        <v>2.485484768007341E-2</v>
      </c>
      <c r="M229" s="26">
        <f t="shared" si="120"/>
        <v>7.6221582311053249E-2</v>
      </c>
      <c r="N229" s="34" t="e">
        <f t="shared" si="121"/>
        <v>#DIV/0!</v>
      </c>
      <c r="O229" s="34" t="e">
        <f t="shared" si="122"/>
        <v>#DIV/0!</v>
      </c>
      <c r="P229" s="35" t="e">
        <f t="shared" si="123"/>
        <v>#DIV/0!</v>
      </c>
      <c r="Q229" s="35" t="e">
        <f t="shared" si="124"/>
        <v>#NUM!</v>
      </c>
      <c r="R229" s="44"/>
      <c r="S229" s="94">
        <v>15</v>
      </c>
      <c r="T229" s="95">
        <f t="shared" si="125"/>
        <v>24.140160009149998</v>
      </c>
      <c r="U229" s="96">
        <f t="shared" si="126"/>
        <v>-3.333333333333207E-2</v>
      </c>
      <c r="V229" s="97">
        <f t="shared" si="127"/>
        <v>0.37282271520110116</v>
      </c>
      <c r="W229" s="98">
        <f t="shared" si="128"/>
        <v>920</v>
      </c>
      <c r="X229" s="98">
        <f>'Elevation Data'!K231</f>
        <v>900</v>
      </c>
      <c r="Y229" s="99">
        <f t="shared" si="129"/>
        <v>910</v>
      </c>
      <c r="Z229" s="99">
        <f t="shared" si="130"/>
        <v>186.29999999999998</v>
      </c>
      <c r="AA229" s="99">
        <f>'Elevation Data'!J231</f>
        <v>186.9</v>
      </c>
      <c r="AB229" s="100">
        <f t="shared" si="131"/>
        <v>0.60000000000002274</v>
      </c>
      <c r="AC229" s="98">
        <f t="shared" si="132"/>
        <v>-20</v>
      </c>
    </row>
    <row r="230" spans="1:29" ht="15" customHeight="1" x14ac:dyDescent="0.25">
      <c r="A230">
        <f t="shared" si="108"/>
        <v>16.724855549473386</v>
      </c>
      <c r="B230" s="31">
        <f t="shared" si="109"/>
        <v>16.795277617900258</v>
      </c>
      <c r="C230" s="93">
        <f t="shared" si="110"/>
        <v>16.760066583686822</v>
      </c>
      <c r="D230" s="34">
        <f t="shared" si="111"/>
        <v>59.645519164502971</v>
      </c>
      <c r="E230" s="34">
        <f t="shared" si="112"/>
        <v>0</v>
      </c>
      <c r="F230" s="34">
        <f t="shared" si="113"/>
        <v>305.19929180927619</v>
      </c>
      <c r="G230">
        <f t="shared" si="114"/>
        <v>-3.0969536688949351</v>
      </c>
      <c r="H230">
        <f t="shared" si="115"/>
        <v>0</v>
      </c>
      <c r="I230" s="34">
        <f t="shared" si="116"/>
        <v>0.41638147174803408</v>
      </c>
      <c r="J230">
        <f t="shared" si="117"/>
        <v>7.6393616063669012E-2</v>
      </c>
      <c r="K230">
        <f t="shared" si="118"/>
        <v>1.0254176652841478E-4</v>
      </c>
      <c r="L230">
        <f t="shared" si="119"/>
        <v>7.0422068426871515E-2</v>
      </c>
      <c r="M230" s="26">
        <f t="shared" si="120"/>
        <v>7.6393616063669012E-2</v>
      </c>
      <c r="N230" s="34" t="e">
        <f t="shared" si="121"/>
        <v>#DIV/0!</v>
      </c>
      <c r="O230" s="34" t="e">
        <f t="shared" si="122"/>
        <v>#DIV/0!</v>
      </c>
      <c r="P230" s="35" t="e">
        <f t="shared" si="123"/>
        <v>#DIV/0!</v>
      </c>
      <c r="Q230" s="35" t="e">
        <f t="shared" si="124"/>
        <v>#NUM!</v>
      </c>
      <c r="R230" s="44"/>
      <c r="S230" s="94">
        <v>15</v>
      </c>
      <c r="T230" s="95">
        <f t="shared" si="125"/>
        <v>24.140160009149998</v>
      </c>
      <c r="U230" s="96">
        <f t="shared" si="126"/>
        <v>-4.7058823529412076E-2</v>
      </c>
      <c r="V230" s="97">
        <f t="shared" si="127"/>
        <v>1.0563310264030727</v>
      </c>
      <c r="W230" s="98">
        <f t="shared" si="128"/>
        <v>900</v>
      </c>
      <c r="X230" s="98">
        <f>'Elevation Data'!K232</f>
        <v>820</v>
      </c>
      <c r="Y230" s="99">
        <f t="shared" si="129"/>
        <v>860</v>
      </c>
      <c r="Z230" s="99">
        <f t="shared" si="130"/>
        <v>186.9</v>
      </c>
      <c r="AA230" s="99">
        <f>'Elevation Data'!J232</f>
        <v>188.6</v>
      </c>
      <c r="AB230" s="100">
        <f t="shared" si="131"/>
        <v>1.6999999999999886</v>
      </c>
      <c r="AC230" s="98">
        <f t="shared" si="132"/>
        <v>-80</v>
      </c>
    </row>
    <row r="231" spans="1:29" ht="15" customHeight="1" x14ac:dyDescent="0.25">
      <c r="A231">
        <f t="shared" si="108"/>
        <v>16.795277617900258</v>
      </c>
      <c r="B231" s="31">
        <f t="shared" si="109"/>
        <v>16.807705041740295</v>
      </c>
      <c r="C231" s="93">
        <f t="shared" si="110"/>
        <v>16.801491329820276</v>
      </c>
      <c r="D231" s="34">
        <f t="shared" si="111"/>
        <v>59.332657068115267</v>
      </c>
      <c r="E231" s="34">
        <f t="shared" si="112"/>
        <v>0</v>
      </c>
      <c r="F231" s="34">
        <f t="shared" si="113"/>
        <v>306.55004057403369</v>
      </c>
      <c r="G231">
        <f t="shared" si="114"/>
        <v>-1.0971918953285611</v>
      </c>
      <c r="H231">
        <f t="shared" si="115"/>
        <v>0</v>
      </c>
      <c r="I231" s="34">
        <f t="shared" si="116"/>
        <v>0.41638147174803408</v>
      </c>
      <c r="J231">
        <f t="shared" si="117"/>
        <v>7.7239704583447769E-2</v>
      </c>
      <c r="K231">
        <f t="shared" si="118"/>
        <v>1.0367745581670841E-4</v>
      </c>
      <c r="L231">
        <f t="shared" si="119"/>
        <v>1.2427423840036705E-2</v>
      </c>
      <c r="M231" s="26">
        <f t="shared" si="120"/>
        <v>7.7239704583447769E-2</v>
      </c>
      <c r="N231" s="34" t="e">
        <f t="shared" si="121"/>
        <v>#DIV/0!</v>
      </c>
      <c r="O231" s="34" t="e">
        <f t="shared" si="122"/>
        <v>#DIV/0!</v>
      </c>
      <c r="P231" s="35" t="e">
        <f t="shared" si="123"/>
        <v>#DIV/0!</v>
      </c>
      <c r="Q231" s="35" t="e">
        <f t="shared" si="124"/>
        <v>#NUM!</v>
      </c>
      <c r="R231" s="44"/>
      <c r="S231" s="94">
        <v>15</v>
      </c>
      <c r="T231" s="95">
        <f t="shared" si="125"/>
        <v>24.140160009149998</v>
      </c>
      <c r="U231" s="96">
        <f t="shared" si="126"/>
        <v>-1.6666666666666035E-2</v>
      </c>
      <c r="V231" s="97">
        <f t="shared" si="127"/>
        <v>0.18641135760055058</v>
      </c>
      <c r="W231" s="98">
        <f t="shared" si="128"/>
        <v>820</v>
      </c>
      <c r="X231" s="98">
        <f>'Elevation Data'!K233</f>
        <v>815</v>
      </c>
      <c r="Y231" s="99">
        <f t="shared" si="129"/>
        <v>817.5</v>
      </c>
      <c r="Z231" s="99">
        <f t="shared" si="130"/>
        <v>188.6</v>
      </c>
      <c r="AA231" s="99">
        <f>'Elevation Data'!J233</f>
        <v>188.9</v>
      </c>
      <c r="AB231" s="100">
        <f t="shared" si="131"/>
        <v>0.30000000000001137</v>
      </c>
      <c r="AC231" s="98">
        <f t="shared" si="132"/>
        <v>-5</v>
      </c>
    </row>
    <row r="232" spans="1:29" ht="15" customHeight="1" x14ac:dyDescent="0.25">
      <c r="A232">
        <f t="shared" si="108"/>
        <v>16.807705041740295</v>
      </c>
      <c r="B232" s="31">
        <f t="shared" si="109"/>
        <v>16.919551856300622</v>
      </c>
      <c r="C232" s="93">
        <f t="shared" si="110"/>
        <v>16.863628449020457</v>
      </c>
      <c r="D232" s="34">
        <f t="shared" si="111"/>
        <v>58.865796077612387</v>
      </c>
      <c r="E232" s="34">
        <f t="shared" si="112"/>
        <v>0</v>
      </c>
      <c r="F232" s="34">
        <f t="shared" si="113"/>
        <v>307.0277065670839</v>
      </c>
      <c r="G232">
        <f t="shared" si="114"/>
        <v>-0.60957056360213513</v>
      </c>
      <c r="H232">
        <f t="shared" si="115"/>
        <v>0</v>
      </c>
      <c r="I232" s="34">
        <f t="shared" si="116"/>
        <v>0.41638147174803408</v>
      </c>
      <c r="J232">
        <f t="shared" si="117"/>
        <v>7.7483464008896413E-2</v>
      </c>
      <c r="K232">
        <f t="shared" si="118"/>
        <v>1.0400464967637103E-4</v>
      </c>
      <c r="L232">
        <f t="shared" si="119"/>
        <v>0.11184681456032562</v>
      </c>
      <c r="M232" s="26">
        <f t="shared" si="120"/>
        <v>7.7483464008896413E-2</v>
      </c>
      <c r="N232" s="34" t="e">
        <f t="shared" si="121"/>
        <v>#DIV/0!</v>
      </c>
      <c r="O232" s="34" t="e">
        <f t="shared" si="122"/>
        <v>#DIV/0!</v>
      </c>
      <c r="P232" s="35" t="e">
        <f t="shared" si="123"/>
        <v>#DIV/0!</v>
      </c>
      <c r="Q232" s="35" t="e">
        <f t="shared" si="124"/>
        <v>#NUM!</v>
      </c>
      <c r="R232" s="44"/>
      <c r="S232" s="94">
        <v>15</v>
      </c>
      <c r="T232" s="95">
        <f t="shared" si="125"/>
        <v>24.140160009149998</v>
      </c>
      <c r="U232" s="96">
        <f t="shared" si="126"/>
        <v>-9.2592592592592986E-3</v>
      </c>
      <c r="V232" s="97">
        <f t="shared" si="127"/>
        <v>1.6777022184048844</v>
      </c>
      <c r="W232" s="98">
        <f t="shared" si="128"/>
        <v>815</v>
      </c>
      <c r="X232" s="98">
        <f>'Elevation Data'!K234</f>
        <v>790</v>
      </c>
      <c r="Y232" s="99">
        <f t="shared" si="129"/>
        <v>802.5</v>
      </c>
      <c r="Z232" s="99">
        <f t="shared" si="130"/>
        <v>188.9</v>
      </c>
      <c r="AA232" s="99">
        <f>'Elevation Data'!J234</f>
        <v>191.6</v>
      </c>
      <c r="AB232" s="100">
        <f t="shared" si="131"/>
        <v>2.6999999999999886</v>
      </c>
      <c r="AC232" s="98">
        <f t="shared" si="132"/>
        <v>-25</v>
      </c>
    </row>
    <row r="233" spans="1:29" ht="15" customHeight="1" x14ac:dyDescent="0.25">
      <c r="A233">
        <f t="shared" si="108"/>
        <v>16.919551856300622</v>
      </c>
      <c r="B233" s="31">
        <f t="shared" si="109"/>
        <v>16.940264229367347</v>
      </c>
      <c r="C233" s="93">
        <f t="shared" si="110"/>
        <v>16.929908042833986</v>
      </c>
      <c r="D233" s="34">
        <f t="shared" si="111"/>
        <v>58.371072466044289</v>
      </c>
      <c r="E233" s="34">
        <f t="shared" si="112"/>
        <v>0</v>
      </c>
      <c r="F233" s="34">
        <f t="shared" si="113"/>
        <v>307.34642063160572</v>
      </c>
      <c r="G233">
        <f t="shared" si="114"/>
        <v>0.6583346433654701</v>
      </c>
      <c r="H233">
        <f t="shared" si="115"/>
        <v>0</v>
      </c>
      <c r="I233" s="34">
        <f t="shared" si="116"/>
        <v>0.41638147174803408</v>
      </c>
      <c r="J233">
        <f t="shared" si="117"/>
        <v>7.7884125441090718E-2</v>
      </c>
      <c r="K233">
        <f t="shared" si="118"/>
        <v>1.045424502564976E-4</v>
      </c>
      <c r="L233">
        <f t="shared" si="119"/>
        <v>2.0712373066727057E-2</v>
      </c>
      <c r="M233" s="26">
        <f t="shared" si="120"/>
        <v>7.7884125441090718E-2</v>
      </c>
      <c r="N233" s="34" t="e">
        <f t="shared" si="121"/>
        <v>#DIV/0!</v>
      </c>
      <c r="O233" s="34" t="e">
        <f t="shared" si="122"/>
        <v>#DIV/0!</v>
      </c>
      <c r="P233" s="35" t="e">
        <f t="shared" si="123"/>
        <v>#DIV/0!</v>
      </c>
      <c r="Q233" s="35" t="e">
        <f t="shared" si="124"/>
        <v>#NUM!</v>
      </c>
      <c r="R233" s="44"/>
      <c r="S233" s="94">
        <v>15</v>
      </c>
      <c r="T233" s="95">
        <f t="shared" si="125"/>
        <v>24.140160009149998</v>
      </c>
      <c r="U233" s="96">
        <f t="shared" si="126"/>
        <v>0.01</v>
      </c>
      <c r="V233" s="97">
        <f t="shared" si="127"/>
        <v>0.31068559600090584</v>
      </c>
      <c r="W233" s="98">
        <f t="shared" si="128"/>
        <v>790</v>
      </c>
      <c r="X233" s="98">
        <f>'Elevation Data'!K235</f>
        <v>795</v>
      </c>
      <c r="Y233" s="99">
        <f t="shared" si="129"/>
        <v>792.5</v>
      </c>
      <c r="Z233" s="99">
        <f t="shared" si="130"/>
        <v>191.6</v>
      </c>
      <c r="AA233" s="99">
        <f>'Elevation Data'!J235</f>
        <v>192.1</v>
      </c>
      <c r="AB233" s="100">
        <f t="shared" si="131"/>
        <v>0.5</v>
      </c>
      <c r="AC233" s="98">
        <f t="shared" si="132"/>
        <v>5</v>
      </c>
    </row>
    <row r="234" spans="1:29" ht="15" customHeight="1" x14ac:dyDescent="0.25">
      <c r="A234">
        <f t="shared" si="108"/>
        <v>16.940264229367347</v>
      </c>
      <c r="B234" s="31">
        <f t="shared" si="109"/>
        <v>16.98997392472749</v>
      </c>
      <c r="C234" s="93">
        <f t="shared" si="110"/>
        <v>16.965119077047419</v>
      </c>
      <c r="D234" s="34">
        <f t="shared" si="111"/>
        <v>58.109637806385749</v>
      </c>
      <c r="E234" s="34">
        <f t="shared" si="112"/>
        <v>0</v>
      </c>
      <c r="F234" s="34">
        <f t="shared" si="113"/>
        <v>307.82489698765943</v>
      </c>
      <c r="G234">
        <f t="shared" si="114"/>
        <v>-1.9199024771541597</v>
      </c>
      <c r="H234">
        <f t="shared" si="115"/>
        <v>0</v>
      </c>
      <c r="I234" s="34">
        <f t="shared" si="116"/>
        <v>0.41638147174803408</v>
      </c>
      <c r="J234">
        <f t="shared" si="117"/>
        <v>7.7353882823801345E-2</v>
      </c>
      <c r="K234">
        <f t="shared" si="118"/>
        <v>1.0383071519973335E-4</v>
      </c>
      <c r="L234">
        <f t="shared" si="119"/>
        <v>4.9709695360144461E-2</v>
      </c>
      <c r="M234" s="26">
        <f t="shared" si="120"/>
        <v>7.7353882823801345E-2</v>
      </c>
      <c r="N234" s="34" t="e">
        <f t="shared" si="121"/>
        <v>#DIV/0!</v>
      </c>
      <c r="O234" s="34" t="e">
        <f t="shared" si="122"/>
        <v>#DIV/0!</v>
      </c>
      <c r="P234" s="35" t="e">
        <f t="shared" si="123"/>
        <v>#DIV/0!</v>
      </c>
      <c r="Q234" s="35" t="e">
        <f t="shared" si="124"/>
        <v>#NUM!</v>
      </c>
      <c r="R234" s="44"/>
      <c r="S234" s="94">
        <v>15</v>
      </c>
      <c r="T234" s="95">
        <f t="shared" si="125"/>
        <v>24.140160009149998</v>
      </c>
      <c r="U234" s="96">
        <f t="shared" si="126"/>
        <v>-2.9166666666666945E-2</v>
      </c>
      <c r="V234" s="97">
        <f t="shared" si="127"/>
        <v>0.74564543040216691</v>
      </c>
      <c r="W234" s="98">
        <f t="shared" si="128"/>
        <v>795</v>
      </c>
      <c r="X234" s="98">
        <f>'Elevation Data'!K236</f>
        <v>760</v>
      </c>
      <c r="Y234" s="99">
        <f t="shared" si="129"/>
        <v>777.5</v>
      </c>
      <c r="Z234" s="99">
        <f t="shared" si="130"/>
        <v>192.1</v>
      </c>
      <c r="AA234" s="99">
        <f>'Elevation Data'!J236</f>
        <v>193.29999999999998</v>
      </c>
      <c r="AB234" s="100">
        <f t="shared" si="131"/>
        <v>1.1999999999999886</v>
      </c>
      <c r="AC234" s="98">
        <f t="shared" si="132"/>
        <v>-35</v>
      </c>
    </row>
    <row r="235" spans="1:29" ht="15" customHeight="1" x14ac:dyDescent="0.25">
      <c r="A235">
        <f t="shared" si="108"/>
        <v>16.98997392472749</v>
      </c>
      <c r="B235" s="31">
        <f t="shared" si="109"/>
        <v>17.002401348567528</v>
      </c>
      <c r="C235" s="93">
        <f t="shared" si="110"/>
        <v>16.996187636647509</v>
      </c>
      <c r="D235" s="34">
        <f t="shared" si="111"/>
        <v>57.879767866069557</v>
      </c>
      <c r="E235" s="34">
        <f t="shared" si="112"/>
        <v>0</v>
      </c>
      <c r="F235" s="34">
        <f t="shared" si="113"/>
        <v>308.54352377067926</v>
      </c>
      <c r="G235">
        <f t="shared" si="114"/>
        <v>-2.1940790221855662</v>
      </c>
      <c r="H235">
        <f t="shared" si="115"/>
        <v>0</v>
      </c>
      <c r="I235" s="34">
        <f t="shared" si="116"/>
        <v>0.41638147174803408</v>
      </c>
      <c r="J235">
        <f t="shared" si="117"/>
        <v>7.7466117732384265E-2</v>
      </c>
      <c r="K235">
        <f t="shared" si="118"/>
        <v>1.0398136608373726E-4</v>
      </c>
      <c r="L235">
        <f t="shared" si="119"/>
        <v>1.2427423840036705E-2</v>
      </c>
      <c r="M235" s="26">
        <f t="shared" si="120"/>
        <v>7.7466117732384265E-2</v>
      </c>
      <c r="N235" s="34" t="e">
        <f t="shared" si="121"/>
        <v>#DIV/0!</v>
      </c>
      <c r="O235" s="34" t="e">
        <f t="shared" si="122"/>
        <v>#DIV/0!</v>
      </c>
      <c r="P235" s="35" t="e">
        <f t="shared" si="123"/>
        <v>#DIV/0!</v>
      </c>
      <c r="Q235" s="35" t="e">
        <f t="shared" si="124"/>
        <v>#NUM!</v>
      </c>
      <c r="R235" s="44"/>
      <c r="S235" s="94">
        <v>15</v>
      </c>
      <c r="T235" s="95">
        <f t="shared" si="125"/>
        <v>24.140160009149998</v>
      </c>
      <c r="U235" s="96">
        <f t="shared" si="126"/>
        <v>-3.333333333333207E-2</v>
      </c>
      <c r="V235" s="97">
        <f t="shared" si="127"/>
        <v>0.18641135760055058</v>
      </c>
      <c r="W235" s="98">
        <f t="shared" si="128"/>
        <v>760</v>
      </c>
      <c r="X235" s="98">
        <f>'Elevation Data'!K237</f>
        <v>750</v>
      </c>
      <c r="Y235" s="99">
        <f t="shared" si="129"/>
        <v>755</v>
      </c>
      <c r="Z235" s="99">
        <f t="shared" si="130"/>
        <v>193.29999999999998</v>
      </c>
      <c r="AA235" s="99">
        <f>'Elevation Data'!J237</f>
        <v>193.6</v>
      </c>
      <c r="AB235" s="100">
        <f t="shared" si="131"/>
        <v>0.30000000000001137</v>
      </c>
      <c r="AC235" s="98">
        <f t="shared" si="132"/>
        <v>-10</v>
      </c>
    </row>
    <row r="236" spans="1:29" ht="15" customHeight="1" x14ac:dyDescent="0.25">
      <c r="A236">
        <f t="shared" si="108"/>
        <v>17.002401348567528</v>
      </c>
      <c r="B236" s="31">
        <f t="shared" si="109"/>
        <v>17.043826094700982</v>
      </c>
      <c r="C236" s="93">
        <f t="shared" si="110"/>
        <v>17.023113721634253</v>
      </c>
      <c r="D236" s="34">
        <f t="shared" si="111"/>
        <v>57.681164174803996</v>
      </c>
      <c r="E236" s="34">
        <f t="shared" si="112"/>
        <v>0</v>
      </c>
      <c r="F236" s="34">
        <f t="shared" si="113"/>
        <v>309.18322264649902</v>
      </c>
      <c r="G236">
        <f t="shared" si="114"/>
        <v>-1.9747406050167422</v>
      </c>
      <c r="H236">
        <f t="shared" si="115"/>
        <v>0</v>
      </c>
      <c r="I236" s="34">
        <f t="shared" si="116"/>
        <v>0.41638147174803408</v>
      </c>
      <c r="J236">
        <f t="shared" si="117"/>
        <v>7.7683046341724821E-2</v>
      </c>
      <c r="K236">
        <f t="shared" si="118"/>
        <v>1.0427254542513399E-4</v>
      </c>
      <c r="L236">
        <f t="shared" si="119"/>
        <v>4.1424746133454114E-2</v>
      </c>
      <c r="M236" s="26">
        <f t="shared" si="120"/>
        <v>7.7683046341724821E-2</v>
      </c>
      <c r="N236" s="34" t="e">
        <f t="shared" si="121"/>
        <v>#DIV/0!</v>
      </c>
      <c r="O236" s="34" t="e">
        <f t="shared" si="122"/>
        <v>#DIV/0!</v>
      </c>
      <c r="P236" s="35" t="e">
        <f t="shared" si="123"/>
        <v>#DIV/0!</v>
      </c>
      <c r="Q236" s="35" t="e">
        <f t="shared" si="124"/>
        <v>#NUM!</v>
      </c>
      <c r="R236" s="44"/>
      <c r="S236" s="94">
        <v>15</v>
      </c>
      <c r="T236" s="95">
        <f t="shared" si="125"/>
        <v>24.140160009149998</v>
      </c>
      <c r="U236" s="96">
        <f t="shared" si="126"/>
        <v>-0.03</v>
      </c>
      <c r="V236" s="97">
        <f t="shared" si="127"/>
        <v>0.62137119200181168</v>
      </c>
      <c r="W236" s="98">
        <f t="shared" si="128"/>
        <v>750</v>
      </c>
      <c r="X236" s="98">
        <f>'Elevation Data'!K238</f>
        <v>720</v>
      </c>
      <c r="Y236" s="99">
        <f t="shared" si="129"/>
        <v>735</v>
      </c>
      <c r="Z236" s="99">
        <f t="shared" si="130"/>
        <v>193.6</v>
      </c>
      <c r="AA236" s="99">
        <f>'Elevation Data'!J238</f>
        <v>194.6</v>
      </c>
      <c r="AB236" s="100">
        <f t="shared" si="131"/>
        <v>1</v>
      </c>
      <c r="AC236" s="98">
        <f t="shared" si="132"/>
        <v>-30</v>
      </c>
    </row>
    <row r="237" spans="1:29" ht="15" customHeight="1" x14ac:dyDescent="0.25">
      <c r="A237">
        <f t="shared" si="108"/>
        <v>17.043826094700982</v>
      </c>
      <c r="B237" s="31">
        <f t="shared" si="109"/>
        <v>17.05625351854102</v>
      </c>
      <c r="C237" s="93">
        <f t="shared" si="110"/>
        <v>17.050039806621001</v>
      </c>
      <c r="D237" s="34">
        <f t="shared" si="111"/>
        <v>57.483137066533999</v>
      </c>
      <c r="E237" s="34">
        <f t="shared" si="112"/>
        <v>0</v>
      </c>
      <c r="F237" s="34">
        <f t="shared" si="113"/>
        <v>309.7436694893596</v>
      </c>
      <c r="G237">
        <f t="shared" si="114"/>
        <v>-1.0971918953285611</v>
      </c>
      <c r="H237">
        <f t="shared" si="115"/>
        <v>0</v>
      </c>
      <c r="I237" s="34">
        <f t="shared" si="116"/>
        <v>0.41638147174803408</v>
      </c>
      <c r="J237">
        <f t="shared" si="117"/>
        <v>7.8046176531762393E-2</v>
      </c>
      <c r="K237">
        <f t="shared" si="118"/>
        <v>1.0475996849900992E-4</v>
      </c>
      <c r="L237">
        <f t="shared" si="119"/>
        <v>1.2427423840036705E-2</v>
      </c>
      <c r="M237" s="26">
        <f t="shared" si="120"/>
        <v>7.8046176531762393E-2</v>
      </c>
      <c r="N237" s="34" t="e">
        <f t="shared" si="121"/>
        <v>#DIV/0!</v>
      </c>
      <c r="O237" s="34" t="e">
        <f t="shared" si="122"/>
        <v>#DIV/0!</v>
      </c>
      <c r="P237" s="35" t="e">
        <f t="shared" si="123"/>
        <v>#DIV/0!</v>
      </c>
      <c r="Q237" s="35" t="e">
        <f t="shared" si="124"/>
        <v>#NUM!</v>
      </c>
      <c r="R237" s="44"/>
      <c r="S237" s="94">
        <v>15</v>
      </c>
      <c r="T237" s="95">
        <f t="shared" si="125"/>
        <v>24.140160009149998</v>
      </c>
      <c r="U237" s="96">
        <f t="shared" si="126"/>
        <v>-1.6666666666666035E-2</v>
      </c>
      <c r="V237" s="97">
        <f t="shared" si="127"/>
        <v>0.18641135760055058</v>
      </c>
      <c r="W237" s="98">
        <f t="shared" si="128"/>
        <v>720</v>
      </c>
      <c r="X237" s="98">
        <f>'Elevation Data'!K239</f>
        <v>715</v>
      </c>
      <c r="Y237" s="99">
        <f t="shared" si="129"/>
        <v>717.5</v>
      </c>
      <c r="Z237" s="99">
        <f t="shared" si="130"/>
        <v>194.6</v>
      </c>
      <c r="AA237" s="99">
        <f>'Elevation Data'!J239</f>
        <v>194.9</v>
      </c>
      <c r="AB237" s="100">
        <f t="shared" si="131"/>
        <v>0.30000000000001137</v>
      </c>
      <c r="AC237" s="98">
        <f t="shared" si="132"/>
        <v>-5</v>
      </c>
    </row>
    <row r="238" spans="1:29" ht="15" customHeight="1" x14ac:dyDescent="0.25">
      <c r="A238">
        <f t="shared" si="108"/>
        <v>17.05625351854102</v>
      </c>
      <c r="B238" s="31">
        <f t="shared" si="109"/>
        <v>17.105963213901163</v>
      </c>
      <c r="C238" s="93">
        <f t="shared" si="110"/>
        <v>17.081108366221091</v>
      </c>
      <c r="D238" s="34">
        <f t="shared" si="111"/>
        <v>57.255365327973145</v>
      </c>
      <c r="E238" s="34">
        <f t="shared" si="112"/>
        <v>0</v>
      </c>
      <c r="F238" s="34">
        <f t="shared" si="113"/>
        <v>309.7436694893596</v>
      </c>
      <c r="G238">
        <f t="shared" si="114"/>
        <v>0.27430987950165259</v>
      </c>
      <c r="H238">
        <f t="shared" si="115"/>
        <v>0</v>
      </c>
      <c r="I238" s="34">
        <f t="shared" si="116"/>
        <v>0.41638147174803408</v>
      </c>
      <c r="J238">
        <f t="shared" si="117"/>
        <v>7.8392515363790216E-2</v>
      </c>
      <c r="K238">
        <f t="shared" si="118"/>
        <v>1.0522485283730231E-4</v>
      </c>
      <c r="L238">
        <f t="shared" si="119"/>
        <v>4.9709695360144461E-2</v>
      </c>
      <c r="M238" s="26">
        <f t="shared" si="120"/>
        <v>7.8392515363790216E-2</v>
      </c>
      <c r="N238" s="34" t="e">
        <f t="shared" si="121"/>
        <v>#DIV/0!</v>
      </c>
      <c r="O238" s="34" t="e">
        <f t="shared" si="122"/>
        <v>#DIV/0!</v>
      </c>
      <c r="P238" s="35" t="e">
        <f t="shared" si="123"/>
        <v>#DIV/0!</v>
      </c>
      <c r="Q238" s="35" t="e">
        <f t="shared" si="124"/>
        <v>#NUM!</v>
      </c>
      <c r="R238" s="44"/>
      <c r="S238" s="94">
        <v>15</v>
      </c>
      <c r="T238" s="95">
        <f t="shared" si="125"/>
        <v>24.140160009149998</v>
      </c>
      <c r="U238" s="96">
        <f t="shared" si="126"/>
        <v>4.1666666666667065E-3</v>
      </c>
      <c r="V238" s="97">
        <f t="shared" si="127"/>
        <v>0.74564543040216691</v>
      </c>
      <c r="W238" s="98">
        <f t="shared" si="128"/>
        <v>715</v>
      </c>
      <c r="X238" s="98">
        <f>'Elevation Data'!K240</f>
        <v>720</v>
      </c>
      <c r="Y238" s="99">
        <f t="shared" si="129"/>
        <v>717.5</v>
      </c>
      <c r="Z238" s="99">
        <f t="shared" si="130"/>
        <v>194.9</v>
      </c>
      <c r="AA238" s="99">
        <f>'Elevation Data'!J240</f>
        <v>196.1</v>
      </c>
      <c r="AB238" s="100">
        <f t="shared" si="131"/>
        <v>1.1999999999999886</v>
      </c>
      <c r="AC238" s="98">
        <f t="shared" si="132"/>
        <v>5</v>
      </c>
    </row>
    <row r="239" spans="1:29" ht="15" customHeight="1" x14ac:dyDescent="0.25">
      <c r="A239">
        <f t="shared" ref="A239:A273" si="158">B238</f>
        <v>17.105963213901163</v>
      </c>
      <c r="B239" s="31">
        <f t="shared" ref="B239:B273" si="159">A239+L239</f>
        <v>17.147387960034617</v>
      </c>
      <c r="C239" s="93">
        <f t="shared" ref="C239:C273" si="160">(A239+A239+L239)/2</f>
        <v>17.126675586967888</v>
      </c>
      <c r="D239" s="34">
        <f t="shared" ref="D239:D273" si="161">90-(90-$AH$14)*SIN(((180*(C239-$AH$15))/$AH$17*3.1416/180))</f>
        <v>56.922708498540409</v>
      </c>
      <c r="E239" s="34">
        <f t="shared" ref="E239:E273" si="162">$AH$20*((COS(D239*3.1416/180))^0.3)</f>
        <v>0</v>
      </c>
      <c r="F239" s="34">
        <f t="shared" ref="F239:F273" si="163">0.5*(((-3.64*10^-14)*Y239^3)+((3.88*10^-9)*Y239^2)-((1.18*10^-4)*Y239)+1.17)*T239^3*$AH$5</f>
        <v>309.50339678177215</v>
      </c>
      <c r="G239">
        <f t="shared" ref="G239:G273" si="164">0.278*$AH$10*T239*SIN(U239)</f>
        <v>0.6583346433654701</v>
      </c>
      <c r="H239">
        <f t="shared" ref="H239:H273" si="165">(5.46*10^-7)*((T239^2-T239^2)*(T239)/(V239))</f>
        <v>0</v>
      </c>
      <c r="I239" s="34">
        <f t="shared" ref="I239:I273" si="166">0.278*$AH$6*(1+(T239)/161)*$AH$10*(T239)</f>
        <v>0.41638147174803408</v>
      </c>
      <c r="J239">
        <f t="shared" ref="J239:J273" si="167">(F239+G239+H239+I239)/$AH$27</f>
        <v>7.8428816388102437E-2</v>
      </c>
      <c r="K239">
        <f t="shared" ref="K239:K273" si="168">J239/745</f>
        <v>1.052735790444328E-4</v>
      </c>
      <c r="L239">
        <f t="shared" ref="L239:L273" si="169">V239/S239</f>
        <v>4.1424746133454114E-2</v>
      </c>
      <c r="M239" s="26">
        <f t="shared" ref="M239:M273" si="170">J239-E239</f>
        <v>7.8428816388102437E-2</v>
      </c>
      <c r="N239" s="34" t="e">
        <f t="shared" ref="N239:N273" si="171">$AH$21/(M239^($AH$22-1))</f>
        <v>#DIV/0!</v>
      </c>
      <c r="O239" s="34" t="e">
        <f t="shared" ref="O239:O273" si="172">IF(N239&lt;6000,N239,6000)</f>
        <v>#DIV/0!</v>
      </c>
      <c r="P239" s="35" t="e">
        <f t="shared" ref="P239:P273" si="173">(M239*(B239-A239)/($AH$21/M239^($AH$22-1)))</f>
        <v>#DIV/0!</v>
      </c>
      <c r="Q239" s="35" t="e">
        <f t="shared" ref="Q239:Q273" si="174">Q238+P239</f>
        <v>#NUM!</v>
      </c>
      <c r="R239" s="44"/>
      <c r="S239" s="94">
        <v>15</v>
      </c>
      <c r="T239" s="95">
        <f t="shared" ref="T239:T273" si="175">S239*1.60934400061</f>
        <v>24.140160009149998</v>
      </c>
      <c r="U239" s="96">
        <f t="shared" ref="U239:U273" si="176">AC239/(AB239*1000)</f>
        <v>0.01</v>
      </c>
      <c r="V239" s="97">
        <f t="shared" ref="V239:V273" si="177">AB239/1.60934400061</f>
        <v>0.62137119200181168</v>
      </c>
      <c r="W239" s="98">
        <f t="shared" ref="W239:W273" si="178">X238</f>
        <v>720</v>
      </c>
      <c r="X239" s="98">
        <f>'Elevation Data'!K241</f>
        <v>730</v>
      </c>
      <c r="Y239" s="99">
        <f t="shared" ref="Y239:Y273" si="179">(W239+X239)/2</f>
        <v>725</v>
      </c>
      <c r="Z239" s="99">
        <f t="shared" ref="Z239:Z273" si="180">AA238</f>
        <v>196.1</v>
      </c>
      <c r="AA239" s="99">
        <f>'Elevation Data'!J241</f>
        <v>197.1</v>
      </c>
      <c r="AB239" s="100">
        <f t="shared" ref="AB239:AB273" si="181">AA239-Z239</f>
        <v>1</v>
      </c>
      <c r="AC239" s="98">
        <f t="shared" ref="AC239:AC273" si="182">X239-W239</f>
        <v>10</v>
      </c>
    </row>
    <row r="240" spans="1:29" ht="15" customHeight="1" x14ac:dyDescent="0.25">
      <c r="A240">
        <f t="shared" si="158"/>
        <v>17.147387960034617</v>
      </c>
      <c r="B240" s="31">
        <f t="shared" si="159"/>
        <v>17.188812706168072</v>
      </c>
      <c r="C240" s="93">
        <f t="shared" si="160"/>
        <v>17.168100333101343</v>
      </c>
      <c r="D240" s="34">
        <f t="shared" si="161"/>
        <v>56.621759305689238</v>
      </c>
      <c r="E240" s="34">
        <f t="shared" si="162"/>
        <v>0</v>
      </c>
      <c r="F240" s="34">
        <f t="shared" si="163"/>
        <v>309.26324588235752</v>
      </c>
      <c r="G240">
        <f t="shared" si="164"/>
        <v>0.32917143631711682</v>
      </c>
      <c r="H240">
        <f t="shared" si="165"/>
        <v>0</v>
      </c>
      <c r="I240" s="34">
        <f t="shared" si="166"/>
        <v>0.41638147174803408</v>
      </c>
      <c r="J240">
        <f t="shared" si="167"/>
        <v>7.8285050199601677E-2</v>
      </c>
      <c r="K240">
        <f t="shared" si="168"/>
        <v>1.0508060429476735E-4</v>
      </c>
      <c r="L240">
        <f t="shared" si="169"/>
        <v>4.1424746133454114E-2</v>
      </c>
      <c r="M240" s="26">
        <f t="shared" si="170"/>
        <v>7.8285050199601677E-2</v>
      </c>
      <c r="N240" s="34" t="e">
        <f t="shared" si="171"/>
        <v>#DIV/0!</v>
      </c>
      <c r="O240" s="34" t="e">
        <f t="shared" si="172"/>
        <v>#DIV/0!</v>
      </c>
      <c r="P240" s="35" t="e">
        <f t="shared" si="173"/>
        <v>#DIV/0!</v>
      </c>
      <c r="Q240" s="35" t="e">
        <f t="shared" si="174"/>
        <v>#NUM!</v>
      </c>
      <c r="R240" s="44"/>
      <c r="S240" s="94">
        <v>15</v>
      </c>
      <c r="T240" s="95">
        <f t="shared" si="175"/>
        <v>24.140160009149998</v>
      </c>
      <c r="U240" s="96">
        <f t="shared" si="176"/>
        <v>5.0000000000000001E-3</v>
      </c>
      <c r="V240" s="97">
        <f t="shared" si="177"/>
        <v>0.62137119200181168</v>
      </c>
      <c r="W240" s="98">
        <f t="shared" si="178"/>
        <v>730</v>
      </c>
      <c r="X240" s="98">
        <f>'Elevation Data'!K242</f>
        <v>735</v>
      </c>
      <c r="Y240" s="99">
        <f t="shared" si="179"/>
        <v>732.5</v>
      </c>
      <c r="Z240" s="99">
        <f t="shared" si="180"/>
        <v>197.1</v>
      </c>
      <c r="AA240" s="99">
        <f>'Elevation Data'!J242</f>
        <v>198.1</v>
      </c>
      <c r="AB240" s="100">
        <f t="shared" si="181"/>
        <v>1</v>
      </c>
      <c r="AC240" s="98">
        <f t="shared" si="182"/>
        <v>5</v>
      </c>
    </row>
    <row r="241" spans="1:29" ht="15" customHeight="1" x14ac:dyDescent="0.25">
      <c r="A241">
        <f t="shared" si="158"/>
        <v>17.188812706168072</v>
      </c>
      <c r="B241" s="31">
        <f t="shared" si="159"/>
        <v>17.250949825368252</v>
      </c>
      <c r="C241" s="93">
        <f t="shared" si="160"/>
        <v>17.219881265768162</v>
      </c>
      <c r="D241" s="34">
        <f t="shared" si="161"/>
        <v>56.247556302060367</v>
      </c>
      <c r="E241" s="34">
        <f t="shared" si="162"/>
        <v>0</v>
      </c>
      <c r="F241" s="34">
        <f t="shared" si="163"/>
        <v>309.02321676486861</v>
      </c>
      <c r="G241">
        <f t="shared" si="164"/>
        <v>0.43889382607612226</v>
      </c>
      <c r="H241">
        <f t="shared" si="165"/>
        <v>0</v>
      </c>
      <c r="I241" s="34">
        <f t="shared" si="166"/>
        <v>0.41638147174803408</v>
      </c>
      <c r="J241">
        <f t="shared" si="167"/>
        <v>7.8252144460275952E-2</v>
      </c>
      <c r="K241">
        <f t="shared" si="168"/>
        <v>1.0503643551714893E-4</v>
      </c>
      <c r="L241">
        <f t="shared" si="169"/>
        <v>6.2137119200181168E-2</v>
      </c>
      <c r="M241" s="26">
        <f t="shared" si="170"/>
        <v>7.8252144460275952E-2</v>
      </c>
      <c r="N241" s="34" t="e">
        <f t="shared" si="171"/>
        <v>#DIV/0!</v>
      </c>
      <c r="O241" s="34" t="e">
        <f t="shared" si="172"/>
        <v>#DIV/0!</v>
      </c>
      <c r="P241" s="35" t="e">
        <f t="shared" si="173"/>
        <v>#DIV/0!</v>
      </c>
      <c r="Q241" s="35" t="e">
        <f t="shared" si="174"/>
        <v>#NUM!</v>
      </c>
      <c r="R241" s="44"/>
      <c r="S241" s="94">
        <v>15</v>
      </c>
      <c r="T241" s="95">
        <f t="shared" si="175"/>
        <v>24.140160009149998</v>
      </c>
      <c r="U241" s="96">
        <f t="shared" si="176"/>
        <v>6.6666666666666671E-3</v>
      </c>
      <c r="V241" s="97">
        <f t="shared" si="177"/>
        <v>0.93205678800271752</v>
      </c>
      <c r="W241" s="98">
        <f t="shared" si="178"/>
        <v>735</v>
      </c>
      <c r="X241" s="98">
        <f>'Elevation Data'!K243</f>
        <v>745</v>
      </c>
      <c r="Y241" s="99">
        <f t="shared" si="179"/>
        <v>740</v>
      </c>
      <c r="Z241" s="99">
        <f t="shared" si="180"/>
        <v>198.1</v>
      </c>
      <c r="AA241" s="99">
        <f>'Elevation Data'!J243</f>
        <v>199.6</v>
      </c>
      <c r="AB241" s="100">
        <f t="shared" si="181"/>
        <v>1.5</v>
      </c>
      <c r="AC241" s="98">
        <f t="shared" si="182"/>
        <v>10</v>
      </c>
    </row>
    <row r="242" spans="1:29" ht="15" customHeight="1" x14ac:dyDescent="0.25">
      <c r="A242">
        <f t="shared" si="158"/>
        <v>17.250949825368252</v>
      </c>
      <c r="B242" s="31">
        <f t="shared" si="159"/>
        <v>17.27994714766167</v>
      </c>
      <c r="C242" s="93">
        <f t="shared" si="160"/>
        <v>17.265448486514963</v>
      </c>
      <c r="D242" s="34">
        <f t="shared" si="161"/>
        <v>55.920098946451461</v>
      </c>
      <c r="E242" s="34">
        <f t="shared" si="162"/>
        <v>0</v>
      </c>
      <c r="F242" s="34">
        <f t="shared" si="163"/>
        <v>307.98449720659056</v>
      </c>
      <c r="G242">
        <f t="shared" si="164"/>
        <v>5.167394927972504</v>
      </c>
      <c r="H242">
        <f t="shared" si="165"/>
        <v>0</v>
      </c>
      <c r="I242" s="34">
        <f t="shared" si="166"/>
        <v>0.41638147174803408</v>
      </c>
      <c r="J242">
        <f t="shared" si="167"/>
        <v>7.9183907476341187E-2</v>
      </c>
      <c r="K242">
        <f t="shared" si="168"/>
        <v>1.0628712412931703E-4</v>
      </c>
      <c r="L242">
        <f t="shared" si="169"/>
        <v>2.8997322293417407E-2</v>
      </c>
      <c r="M242" s="26">
        <f t="shared" si="170"/>
        <v>7.9183907476341187E-2</v>
      </c>
      <c r="N242" s="34" t="e">
        <f t="shared" si="171"/>
        <v>#DIV/0!</v>
      </c>
      <c r="O242" s="34" t="e">
        <f t="shared" si="172"/>
        <v>#DIV/0!</v>
      </c>
      <c r="P242" s="35" t="e">
        <f t="shared" si="173"/>
        <v>#DIV/0!</v>
      </c>
      <c r="Q242" s="35" t="e">
        <f t="shared" si="174"/>
        <v>#NUM!</v>
      </c>
      <c r="R242" s="44"/>
      <c r="S242" s="94">
        <v>15</v>
      </c>
      <c r="T242" s="95">
        <f t="shared" si="175"/>
        <v>24.140160009149998</v>
      </c>
      <c r="U242" s="96">
        <f t="shared" si="176"/>
        <v>7.8571428571429847E-2</v>
      </c>
      <c r="V242" s="97">
        <f t="shared" si="177"/>
        <v>0.43495983440126113</v>
      </c>
      <c r="W242" s="98">
        <f t="shared" si="178"/>
        <v>745</v>
      </c>
      <c r="X242" s="98">
        <f>'Elevation Data'!K244</f>
        <v>800</v>
      </c>
      <c r="Y242" s="99">
        <f t="shared" si="179"/>
        <v>772.5</v>
      </c>
      <c r="Z242" s="99">
        <f t="shared" si="180"/>
        <v>199.6</v>
      </c>
      <c r="AA242" s="99">
        <f>'Elevation Data'!J244</f>
        <v>200.29999999999998</v>
      </c>
      <c r="AB242" s="100">
        <f t="shared" si="181"/>
        <v>0.69999999999998863</v>
      </c>
      <c r="AC242" s="98">
        <f t="shared" si="182"/>
        <v>55</v>
      </c>
    </row>
    <row r="243" spans="1:29" ht="15" customHeight="1" x14ac:dyDescent="0.25">
      <c r="A243">
        <f t="shared" si="158"/>
        <v>17.27994714766167</v>
      </c>
      <c r="B243" s="31">
        <f t="shared" si="159"/>
        <v>17.292374571501707</v>
      </c>
      <c r="C243" s="93">
        <f t="shared" si="160"/>
        <v>17.286160859581688</v>
      </c>
      <c r="D243" s="34">
        <f t="shared" si="161"/>
        <v>55.771829312418689</v>
      </c>
      <c r="E243" s="34">
        <f t="shared" si="162"/>
        <v>0</v>
      </c>
      <c r="F243" s="34">
        <f t="shared" si="163"/>
        <v>307.26672185591411</v>
      </c>
      <c r="G243">
        <f t="shared" si="164"/>
        <v>-2.1940790221855662</v>
      </c>
      <c r="H243">
        <f t="shared" si="165"/>
        <v>0</v>
      </c>
      <c r="I243" s="34">
        <f t="shared" si="166"/>
        <v>0.41638147174803408</v>
      </c>
      <c r="J243">
        <f t="shared" si="167"/>
        <v>7.7143693006433478E-2</v>
      </c>
      <c r="K243">
        <f t="shared" si="168"/>
        <v>1.0354858121668923E-4</v>
      </c>
      <c r="L243">
        <f t="shared" si="169"/>
        <v>1.2427423840036705E-2</v>
      </c>
      <c r="M243" s="26">
        <f t="shared" si="170"/>
        <v>7.7143693006433478E-2</v>
      </c>
      <c r="N243" s="34" t="e">
        <f t="shared" si="171"/>
        <v>#DIV/0!</v>
      </c>
      <c r="O243" s="34" t="e">
        <f t="shared" si="172"/>
        <v>#DIV/0!</v>
      </c>
      <c r="P243" s="35" t="e">
        <f t="shared" si="173"/>
        <v>#DIV/0!</v>
      </c>
      <c r="Q243" s="35" t="e">
        <f t="shared" si="174"/>
        <v>#NUM!</v>
      </c>
      <c r="R243" s="44"/>
      <c r="S243" s="94">
        <v>15</v>
      </c>
      <c r="T243" s="95">
        <f t="shared" si="175"/>
        <v>24.140160009149998</v>
      </c>
      <c r="U243" s="96">
        <f t="shared" si="176"/>
        <v>-3.333333333333207E-2</v>
      </c>
      <c r="V243" s="97">
        <f t="shared" si="177"/>
        <v>0.18641135760055058</v>
      </c>
      <c r="W243" s="98">
        <f t="shared" si="178"/>
        <v>800</v>
      </c>
      <c r="X243" s="98">
        <f>'Elevation Data'!K245</f>
        <v>790</v>
      </c>
      <c r="Y243" s="99">
        <f t="shared" si="179"/>
        <v>795</v>
      </c>
      <c r="Z243" s="99">
        <f t="shared" si="180"/>
        <v>200.29999999999998</v>
      </c>
      <c r="AA243" s="99">
        <f>'Elevation Data'!J245</f>
        <v>200.6</v>
      </c>
      <c r="AB243" s="100">
        <f t="shared" si="181"/>
        <v>0.30000000000001137</v>
      </c>
      <c r="AC243" s="98">
        <f t="shared" si="182"/>
        <v>-10</v>
      </c>
    </row>
    <row r="244" spans="1:29" ht="15" customHeight="1" x14ac:dyDescent="0.25">
      <c r="A244">
        <f t="shared" si="158"/>
        <v>17.292374571501707</v>
      </c>
      <c r="B244" s="31">
        <f t="shared" si="159"/>
        <v>17.313086944568433</v>
      </c>
      <c r="C244" s="93">
        <f t="shared" si="160"/>
        <v>17.302730758035072</v>
      </c>
      <c r="D244" s="34">
        <f t="shared" si="161"/>
        <v>55.653473687400393</v>
      </c>
      <c r="E244" s="34">
        <f t="shared" si="162"/>
        <v>0</v>
      </c>
      <c r="F244" s="34">
        <f t="shared" si="163"/>
        <v>307.26672185591411</v>
      </c>
      <c r="G244">
        <f t="shared" si="164"/>
        <v>1.316603453815214</v>
      </c>
      <c r="H244">
        <f t="shared" si="165"/>
        <v>0</v>
      </c>
      <c r="I244" s="34">
        <f t="shared" si="166"/>
        <v>0.41638147174803408</v>
      </c>
      <c r="J244">
        <f t="shared" si="167"/>
        <v>7.803022898522155E-2</v>
      </c>
      <c r="K244">
        <f t="shared" si="168"/>
        <v>1.0473856239627054E-4</v>
      </c>
      <c r="L244">
        <f t="shared" si="169"/>
        <v>2.0712373066727057E-2</v>
      </c>
      <c r="M244" s="26">
        <f t="shared" si="170"/>
        <v>7.803022898522155E-2</v>
      </c>
      <c r="N244" s="34" t="e">
        <f t="shared" si="171"/>
        <v>#DIV/0!</v>
      </c>
      <c r="O244" s="34" t="e">
        <f t="shared" si="172"/>
        <v>#DIV/0!</v>
      </c>
      <c r="P244" s="35" t="e">
        <f t="shared" si="173"/>
        <v>#DIV/0!</v>
      </c>
      <c r="Q244" s="35" t="e">
        <f t="shared" si="174"/>
        <v>#NUM!</v>
      </c>
      <c r="R244" s="44"/>
      <c r="S244" s="94">
        <v>15</v>
      </c>
      <c r="T244" s="95">
        <f t="shared" si="175"/>
        <v>24.140160009149998</v>
      </c>
      <c r="U244" s="96">
        <f t="shared" si="176"/>
        <v>0.02</v>
      </c>
      <c r="V244" s="97">
        <f t="shared" si="177"/>
        <v>0.31068559600090584</v>
      </c>
      <c r="W244" s="98">
        <f t="shared" si="178"/>
        <v>790</v>
      </c>
      <c r="X244" s="98">
        <f>'Elevation Data'!K246</f>
        <v>800</v>
      </c>
      <c r="Y244" s="99">
        <f t="shared" si="179"/>
        <v>795</v>
      </c>
      <c r="Z244" s="99">
        <f t="shared" si="180"/>
        <v>200.6</v>
      </c>
      <c r="AA244" s="99">
        <f>'Elevation Data'!J246</f>
        <v>201.1</v>
      </c>
      <c r="AB244" s="100">
        <f t="shared" si="181"/>
        <v>0.5</v>
      </c>
      <c r="AC244" s="98">
        <f t="shared" si="182"/>
        <v>10</v>
      </c>
    </row>
    <row r="245" spans="1:29" ht="15" customHeight="1" x14ac:dyDescent="0.25">
      <c r="A245">
        <f t="shared" si="158"/>
        <v>17.313086944568433</v>
      </c>
      <c r="B245" s="31">
        <f t="shared" si="159"/>
        <v>17.354511690701887</v>
      </c>
      <c r="C245" s="93">
        <f t="shared" si="160"/>
        <v>17.333799317635158</v>
      </c>
      <c r="D245" s="34">
        <f t="shared" si="161"/>
        <v>55.432182966675612</v>
      </c>
      <c r="E245" s="34">
        <f t="shared" si="162"/>
        <v>0</v>
      </c>
      <c r="F245" s="34">
        <f t="shared" si="163"/>
        <v>307.74511714942031</v>
      </c>
      <c r="G245">
        <f t="shared" si="164"/>
        <v>-2.6326802838033805</v>
      </c>
      <c r="H245">
        <f t="shared" si="165"/>
        <v>0</v>
      </c>
      <c r="I245" s="34">
        <f t="shared" si="166"/>
        <v>0.41638147174803408</v>
      </c>
      <c r="J245">
        <f t="shared" si="167"/>
        <v>7.7153742004385087E-2</v>
      </c>
      <c r="K245">
        <f t="shared" si="168"/>
        <v>1.0356206980454375E-4</v>
      </c>
      <c r="L245">
        <f t="shared" si="169"/>
        <v>4.1424746133454114E-2</v>
      </c>
      <c r="M245" s="26">
        <f t="shared" si="170"/>
        <v>7.7153742004385087E-2</v>
      </c>
      <c r="N245" s="34" t="e">
        <f t="shared" si="171"/>
        <v>#DIV/0!</v>
      </c>
      <c r="O245" s="34" t="e">
        <f t="shared" si="172"/>
        <v>#DIV/0!</v>
      </c>
      <c r="P245" s="35" t="e">
        <f t="shared" si="173"/>
        <v>#DIV/0!</v>
      </c>
      <c r="Q245" s="35" t="e">
        <f t="shared" si="174"/>
        <v>#NUM!</v>
      </c>
      <c r="R245" s="44"/>
      <c r="S245" s="94">
        <v>15</v>
      </c>
      <c r="T245" s="95">
        <f t="shared" si="175"/>
        <v>24.140160009149998</v>
      </c>
      <c r="U245" s="96">
        <f t="shared" si="176"/>
        <v>-0.04</v>
      </c>
      <c r="V245" s="97">
        <f t="shared" si="177"/>
        <v>0.62137119200181168</v>
      </c>
      <c r="W245" s="98">
        <f t="shared" si="178"/>
        <v>800</v>
      </c>
      <c r="X245" s="98">
        <f>'Elevation Data'!K247</f>
        <v>760</v>
      </c>
      <c r="Y245" s="99">
        <f t="shared" si="179"/>
        <v>780</v>
      </c>
      <c r="Z245" s="99">
        <f t="shared" si="180"/>
        <v>201.1</v>
      </c>
      <c r="AA245" s="99">
        <f>'Elevation Data'!J247</f>
        <v>202.1</v>
      </c>
      <c r="AB245" s="100">
        <f t="shared" si="181"/>
        <v>1</v>
      </c>
      <c r="AC245" s="98">
        <f t="shared" si="182"/>
        <v>-40</v>
      </c>
    </row>
    <row r="246" spans="1:29" ht="15" customHeight="1" x14ac:dyDescent="0.25">
      <c r="A246">
        <f t="shared" si="158"/>
        <v>17.354511690701887</v>
      </c>
      <c r="B246" s="31">
        <f t="shared" si="159"/>
        <v>17.395936436835342</v>
      </c>
      <c r="C246" s="93">
        <f t="shared" si="160"/>
        <v>17.375224063768613</v>
      </c>
      <c r="D246" s="34">
        <f t="shared" si="161"/>
        <v>55.138406778893277</v>
      </c>
      <c r="E246" s="34">
        <f t="shared" si="162"/>
        <v>0</v>
      </c>
      <c r="F246" s="34">
        <f t="shared" si="163"/>
        <v>309.24724015271102</v>
      </c>
      <c r="G246">
        <f t="shared" si="164"/>
        <v>-3.5533388146390035</v>
      </c>
      <c r="H246">
        <f t="shared" si="165"/>
        <v>0</v>
      </c>
      <c r="I246" s="34">
        <f t="shared" si="166"/>
        <v>0.41638147174803408</v>
      </c>
      <c r="J246">
        <f t="shared" si="167"/>
        <v>7.7300576467126278E-2</v>
      </c>
      <c r="K246">
        <f t="shared" si="168"/>
        <v>1.0375916304312252E-4</v>
      </c>
      <c r="L246">
        <f t="shared" si="169"/>
        <v>4.1424746133454114E-2</v>
      </c>
      <c r="M246" s="26">
        <f t="shared" si="170"/>
        <v>7.7300576467126278E-2</v>
      </c>
      <c r="N246" s="34" t="e">
        <f t="shared" si="171"/>
        <v>#DIV/0!</v>
      </c>
      <c r="O246" s="34" t="e">
        <f t="shared" si="172"/>
        <v>#DIV/0!</v>
      </c>
      <c r="P246" s="35" t="e">
        <f t="shared" si="173"/>
        <v>#DIV/0!</v>
      </c>
      <c r="Q246" s="35" t="e">
        <f t="shared" si="174"/>
        <v>#NUM!</v>
      </c>
      <c r="R246" s="44"/>
      <c r="S246" s="94">
        <v>15</v>
      </c>
      <c r="T246" s="95">
        <f t="shared" si="175"/>
        <v>24.140160009149998</v>
      </c>
      <c r="U246" s="96">
        <f t="shared" si="176"/>
        <v>-5.3999999999999999E-2</v>
      </c>
      <c r="V246" s="97">
        <f t="shared" si="177"/>
        <v>0.62137119200181168</v>
      </c>
      <c r="W246" s="98">
        <f t="shared" si="178"/>
        <v>760</v>
      </c>
      <c r="X246" s="98">
        <f>'Elevation Data'!K248</f>
        <v>706</v>
      </c>
      <c r="Y246" s="99">
        <f t="shared" si="179"/>
        <v>733</v>
      </c>
      <c r="Z246" s="99">
        <f t="shared" si="180"/>
        <v>202.1</v>
      </c>
      <c r="AA246" s="99">
        <f>'Elevation Data'!J248</f>
        <v>203.1</v>
      </c>
      <c r="AB246" s="100">
        <f t="shared" si="181"/>
        <v>1</v>
      </c>
      <c r="AC246" s="98">
        <f t="shared" si="182"/>
        <v>-54</v>
      </c>
    </row>
    <row r="247" spans="1:29" ht="15" customHeight="1" x14ac:dyDescent="0.25">
      <c r="A247">
        <f t="shared" si="158"/>
        <v>17.395936436835342</v>
      </c>
      <c r="B247" s="31">
        <f t="shared" si="159"/>
        <v>17.441503657582142</v>
      </c>
      <c r="C247" s="93">
        <f t="shared" si="160"/>
        <v>17.41872004720874</v>
      </c>
      <c r="D247" s="34">
        <f t="shared" si="161"/>
        <v>54.83152630885602</v>
      </c>
      <c r="E247" s="34">
        <f t="shared" si="162"/>
        <v>0</v>
      </c>
      <c r="F247" s="34">
        <f t="shared" si="163"/>
        <v>310.81837541644188</v>
      </c>
      <c r="G247">
        <f t="shared" si="164"/>
        <v>-2.6326802838033942</v>
      </c>
      <c r="H247">
        <f t="shared" si="165"/>
        <v>0</v>
      </c>
      <c r="I247" s="34">
        <f t="shared" si="166"/>
        <v>0.41638147174803408</v>
      </c>
      <c r="J247">
        <f t="shared" si="167"/>
        <v>7.7929817324340026E-2</v>
      </c>
      <c r="K247">
        <f t="shared" si="168"/>
        <v>1.0460378164340944E-4</v>
      </c>
      <c r="L247">
        <f t="shared" si="169"/>
        <v>4.5567220746799288E-2</v>
      </c>
      <c r="M247" s="26">
        <f t="shared" si="170"/>
        <v>7.7929817324340026E-2</v>
      </c>
      <c r="N247" s="34" t="e">
        <f t="shared" si="171"/>
        <v>#DIV/0!</v>
      </c>
      <c r="O247" s="34" t="e">
        <f t="shared" si="172"/>
        <v>#DIV/0!</v>
      </c>
      <c r="P247" s="35" t="e">
        <f t="shared" si="173"/>
        <v>#DIV/0!</v>
      </c>
      <c r="Q247" s="35" t="e">
        <f t="shared" si="174"/>
        <v>#NUM!</v>
      </c>
      <c r="R247" s="44"/>
      <c r="S247" s="94">
        <v>15</v>
      </c>
      <c r="T247" s="95">
        <f t="shared" si="175"/>
        <v>24.140160009149998</v>
      </c>
      <c r="U247" s="96">
        <f t="shared" si="176"/>
        <v>-4.0000000000000209E-2</v>
      </c>
      <c r="V247" s="97">
        <f t="shared" si="177"/>
        <v>0.68350831120198929</v>
      </c>
      <c r="W247" s="98">
        <f t="shared" si="178"/>
        <v>706</v>
      </c>
      <c r="X247" s="98">
        <f>'Elevation Data'!K249</f>
        <v>662</v>
      </c>
      <c r="Y247" s="99">
        <f t="shared" si="179"/>
        <v>684</v>
      </c>
      <c r="Z247" s="99">
        <f t="shared" si="180"/>
        <v>203.1</v>
      </c>
      <c r="AA247" s="99">
        <f>'Elevation Data'!J249</f>
        <v>204.2</v>
      </c>
      <c r="AB247" s="100">
        <f t="shared" si="181"/>
        <v>1.0999999999999943</v>
      </c>
      <c r="AC247" s="98">
        <f t="shared" si="182"/>
        <v>-44</v>
      </c>
    </row>
    <row r="248" spans="1:29" ht="15" customHeight="1" x14ac:dyDescent="0.25">
      <c r="A248">
        <f t="shared" si="158"/>
        <v>17.441503657582142</v>
      </c>
      <c r="B248" s="31">
        <f t="shared" si="159"/>
        <v>17.458073556035526</v>
      </c>
      <c r="C248" s="93">
        <f t="shared" si="160"/>
        <v>17.449788606808834</v>
      </c>
      <c r="D248" s="34">
        <f t="shared" si="161"/>
        <v>54.613327530637989</v>
      </c>
      <c r="E248" s="34">
        <f t="shared" si="162"/>
        <v>0</v>
      </c>
      <c r="F248" s="34">
        <f t="shared" si="163"/>
        <v>311.4129124069251</v>
      </c>
      <c r="G248">
        <f t="shared" si="164"/>
        <v>1.1520460230905514</v>
      </c>
      <c r="H248">
        <f t="shared" si="165"/>
        <v>0</v>
      </c>
      <c r="I248" s="34">
        <f t="shared" si="166"/>
        <v>0.41638147174803408</v>
      </c>
      <c r="J248">
        <f t="shared" si="167"/>
        <v>7.903569189438478E-2</v>
      </c>
      <c r="K248">
        <f t="shared" si="168"/>
        <v>1.0608817703944265E-4</v>
      </c>
      <c r="L248">
        <f t="shared" si="169"/>
        <v>1.656989845338188E-2</v>
      </c>
      <c r="M248" s="26">
        <f t="shared" si="170"/>
        <v>7.903569189438478E-2</v>
      </c>
      <c r="N248" s="34" t="e">
        <f t="shared" si="171"/>
        <v>#DIV/0!</v>
      </c>
      <c r="O248" s="34" t="e">
        <f t="shared" si="172"/>
        <v>#DIV/0!</v>
      </c>
      <c r="P248" s="35" t="e">
        <f t="shared" si="173"/>
        <v>#DIV/0!</v>
      </c>
      <c r="Q248" s="35" t="e">
        <f t="shared" si="174"/>
        <v>#NUM!</v>
      </c>
      <c r="R248" s="44"/>
      <c r="S248" s="94">
        <v>15</v>
      </c>
      <c r="T248" s="95">
        <f t="shared" si="175"/>
        <v>24.140160009149998</v>
      </c>
      <c r="U248" s="96">
        <f t="shared" si="176"/>
        <v>1.7499999999999752E-2</v>
      </c>
      <c r="V248" s="97">
        <f t="shared" si="177"/>
        <v>0.2485484768007282</v>
      </c>
      <c r="W248" s="98">
        <f t="shared" si="178"/>
        <v>662</v>
      </c>
      <c r="X248" s="98">
        <f>'Elevation Data'!K250</f>
        <v>669</v>
      </c>
      <c r="Y248" s="99">
        <f t="shared" si="179"/>
        <v>665.5</v>
      </c>
      <c r="Z248" s="99">
        <f t="shared" si="180"/>
        <v>204.2</v>
      </c>
      <c r="AA248" s="99">
        <f>'Elevation Data'!J250</f>
        <v>204.6</v>
      </c>
      <c r="AB248" s="100">
        <f t="shared" si="181"/>
        <v>0.40000000000000568</v>
      </c>
      <c r="AC248" s="98">
        <f t="shared" si="182"/>
        <v>7</v>
      </c>
    </row>
    <row r="249" spans="1:29" ht="15" customHeight="1" x14ac:dyDescent="0.25">
      <c r="A249">
        <f t="shared" si="158"/>
        <v>17.458073556035526</v>
      </c>
      <c r="B249" s="31">
        <f t="shared" si="159"/>
        <v>17.478785929102251</v>
      </c>
      <c r="C249" s="93">
        <f t="shared" si="160"/>
        <v>17.46842974256889</v>
      </c>
      <c r="D249" s="34">
        <f t="shared" si="161"/>
        <v>54.482811376309876</v>
      </c>
      <c r="E249" s="34">
        <f t="shared" si="162"/>
        <v>0</v>
      </c>
      <c r="F249" s="34">
        <f t="shared" si="163"/>
        <v>311.58980979545481</v>
      </c>
      <c r="G249">
        <f t="shared" si="164"/>
        <v>-2.3695323202763467</v>
      </c>
      <c r="H249">
        <f t="shared" si="165"/>
        <v>0</v>
      </c>
      <c r="I249" s="34">
        <f t="shared" si="166"/>
        <v>0.41638147174803408</v>
      </c>
      <c r="J249">
        <f t="shared" si="167"/>
        <v>7.819107549164811E-2</v>
      </c>
      <c r="K249">
        <f t="shared" si="168"/>
        <v>1.0495446374717868E-4</v>
      </c>
      <c r="L249">
        <f t="shared" si="169"/>
        <v>2.0712373066727057E-2</v>
      </c>
      <c r="M249" s="26">
        <f t="shared" si="170"/>
        <v>7.819107549164811E-2</v>
      </c>
      <c r="N249" s="34" t="e">
        <f t="shared" si="171"/>
        <v>#DIV/0!</v>
      </c>
      <c r="O249" s="34" t="e">
        <f t="shared" si="172"/>
        <v>#DIV/0!</v>
      </c>
      <c r="P249" s="35" t="e">
        <f t="shared" si="173"/>
        <v>#DIV/0!</v>
      </c>
      <c r="Q249" s="35" t="e">
        <f t="shared" si="174"/>
        <v>#NUM!</v>
      </c>
      <c r="R249" s="44"/>
      <c r="S249" s="94">
        <v>15</v>
      </c>
      <c r="T249" s="95">
        <f t="shared" si="175"/>
        <v>24.140160009149998</v>
      </c>
      <c r="U249" s="96">
        <f t="shared" si="176"/>
        <v>-3.5999999999999997E-2</v>
      </c>
      <c r="V249" s="97">
        <f t="shared" si="177"/>
        <v>0.31068559600090584</v>
      </c>
      <c r="W249" s="98">
        <f t="shared" si="178"/>
        <v>669</v>
      </c>
      <c r="X249" s="98">
        <f>'Elevation Data'!K251</f>
        <v>651</v>
      </c>
      <c r="Y249" s="99">
        <f t="shared" si="179"/>
        <v>660</v>
      </c>
      <c r="Z249" s="99">
        <f t="shared" si="180"/>
        <v>204.6</v>
      </c>
      <c r="AA249" s="99">
        <f>'Elevation Data'!J251</f>
        <v>205.1</v>
      </c>
      <c r="AB249" s="100">
        <f t="shared" si="181"/>
        <v>0.5</v>
      </c>
      <c r="AC249" s="98">
        <f t="shared" si="182"/>
        <v>-18</v>
      </c>
    </row>
    <row r="250" spans="1:29" ht="15" customHeight="1" x14ac:dyDescent="0.25">
      <c r="A250">
        <f t="shared" si="158"/>
        <v>17.478785929102251</v>
      </c>
      <c r="B250" s="31">
        <f t="shared" si="159"/>
        <v>17.499498302168977</v>
      </c>
      <c r="C250" s="93">
        <f t="shared" si="160"/>
        <v>17.489142115635616</v>
      </c>
      <c r="D250" s="34">
        <f t="shared" si="161"/>
        <v>54.338149665625316</v>
      </c>
      <c r="E250" s="34">
        <f t="shared" si="162"/>
        <v>0</v>
      </c>
      <c r="F250" s="34">
        <f t="shared" si="163"/>
        <v>312.05649024578747</v>
      </c>
      <c r="G250">
        <f t="shared" si="164"/>
        <v>-1.4482435230480017</v>
      </c>
      <c r="H250">
        <f t="shared" si="165"/>
        <v>0</v>
      </c>
      <c r="I250" s="34">
        <f t="shared" si="166"/>
        <v>0.41638147174803408</v>
      </c>
      <c r="J250">
        <f t="shared" si="167"/>
        <v>7.8541572776385724E-2</v>
      </c>
      <c r="K250">
        <f t="shared" si="168"/>
        <v>1.0542492990118889E-4</v>
      </c>
      <c r="L250">
        <f t="shared" si="169"/>
        <v>2.0712373066727057E-2</v>
      </c>
      <c r="M250" s="26">
        <f t="shared" si="170"/>
        <v>7.8541572776385724E-2</v>
      </c>
      <c r="N250" s="34" t="e">
        <f t="shared" si="171"/>
        <v>#DIV/0!</v>
      </c>
      <c r="O250" s="34" t="e">
        <f t="shared" si="172"/>
        <v>#DIV/0!</v>
      </c>
      <c r="P250" s="35" t="e">
        <f t="shared" si="173"/>
        <v>#DIV/0!</v>
      </c>
      <c r="Q250" s="35" t="e">
        <f t="shared" si="174"/>
        <v>#NUM!</v>
      </c>
      <c r="R250" s="44"/>
      <c r="S250" s="94">
        <v>15</v>
      </c>
      <c r="T250" s="95">
        <f t="shared" si="175"/>
        <v>24.140160009149998</v>
      </c>
      <c r="U250" s="96">
        <f t="shared" si="176"/>
        <v>-2.1999999999999999E-2</v>
      </c>
      <c r="V250" s="97">
        <f t="shared" si="177"/>
        <v>0.31068559600090584</v>
      </c>
      <c r="W250" s="98">
        <f t="shared" si="178"/>
        <v>651</v>
      </c>
      <c r="X250" s="98">
        <f>'Elevation Data'!K252</f>
        <v>640</v>
      </c>
      <c r="Y250" s="99">
        <f t="shared" si="179"/>
        <v>645.5</v>
      </c>
      <c r="Z250" s="99">
        <f t="shared" si="180"/>
        <v>205.1</v>
      </c>
      <c r="AA250" s="99">
        <f>'Elevation Data'!J252</f>
        <v>205.6</v>
      </c>
      <c r="AB250" s="100">
        <f t="shared" si="181"/>
        <v>0.5</v>
      </c>
      <c r="AC250" s="98">
        <f t="shared" si="182"/>
        <v>-11</v>
      </c>
    </row>
    <row r="251" spans="1:29" ht="15" customHeight="1" x14ac:dyDescent="0.25">
      <c r="A251">
        <f t="shared" si="158"/>
        <v>17.499498302168977</v>
      </c>
      <c r="B251" s="31">
        <f t="shared" si="159"/>
        <v>17.511925726009014</v>
      </c>
      <c r="C251" s="93">
        <f t="shared" si="160"/>
        <v>17.505712014088996</v>
      </c>
      <c r="D251" s="34">
        <f t="shared" si="161"/>
        <v>54.222691278052572</v>
      </c>
      <c r="E251" s="34">
        <f t="shared" si="162"/>
        <v>0</v>
      </c>
      <c r="F251" s="34">
        <f t="shared" si="163"/>
        <v>312.41082808275917</v>
      </c>
      <c r="G251">
        <f t="shared" si="164"/>
        <v>-2.4133930607212348</v>
      </c>
      <c r="H251">
        <f t="shared" si="165"/>
        <v>0</v>
      </c>
      <c r="I251" s="34">
        <f t="shared" si="166"/>
        <v>0.41638147174803408</v>
      </c>
      <c r="J251">
        <f t="shared" si="167"/>
        <v>7.8387327397420686E-2</v>
      </c>
      <c r="K251">
        <f t="shared" si="168"/>
        <v>1.0521788912405461E-4</v>
      </c>
      <c r="L251">
        <f t="shared" si="169"/>
        <v>1.2427423840036705E-2</v>
      </c>
      <c r="M251" s="26">
        <f t="shared" si="170"/>
        <v>7.8387327397420686E-2</v>
      </c>
      <c r="N251" s="34" t="e">
        <f t="shared" si="171"/>
        <v>#DIV/0!</v>
      </c>
      <c r="O251" s="34" t="e">
        <f t="shared" si="172"/>
        <v>#DIV/0!</v>
      </c>
      <c r="P251" s="35" t="e">
        <f t="shared" si="173"/>
        <v>#DIV/0!</v>
      </c>
      <c r="Q251" s="35" t="e">
        <f t="shared" si="174"/>
        <v>#NUM!</v>
      </c>
      <c r="R251" s="44"/>
      <c r="S251" s="94">
        <v>15</v>
      </c>
      <c r="T251" s="95">
        <f t="shared" si="175"/>
        <v>24.140160009149998</v>
      </c>
      <c r="U251" s="96">
        <f t="shared" si="176"/>
        <v>-3.6666666666665279E-2</v>
      </c>
      <c r="V251" s="97">
        <f t="shared" si="177"/>
        <v>0.18641135760055058</v>
      </c>
      <c r="W251" s="98">
        <f t="shared" si="178"/>
        <v>640</v>
      </c>
      <c r="X251" s="98">
        <f>'Elevation Data'!K253</f>
        <v>629</v>
      </c>
      <c r="Y251" s="99">
        <f t="shared" si="179"/>
        <v>634.5</v>
      </c>
      <c r="Z251" s="99">
        <f t="shared" si="180"/>
        <v>205.6</v>
      </c>
      <c r="AA251" s="99">
        <f>'Elevation Data'!J253</f>
        <v>205.9</v>
      </c>
      <c r="AB251" s="100">
        <f t="shared" si="181"/>
        <v>0.30000000000001137</v>
      </c>
      <c r="AC251" s="98">
        <f t="shared" si="182"/>
        <v>-11</v>
      </c>
    </row>
    <row r="252" spans="1:29" ht="15" customHeight="1" x14ac:dyDescent="0.25">
      <c r="A252">
        <f t="shared" si="158"/>
        <v>17.511925726009014</v>
      </c>
      <c r="B252" s="31">
        <f t="shared" si="159"/>
        <v>17.520210675235706</v>
      </c>
      <c r="C252" s="93">
        <f t="shared" si="160"/>
        <v>17.51606820062236</v>
      </c>
      <c r="D252" s="34">
        <f t="shared" si="161"/>
        <v>54.150652483361384</v>
      </c>
      <c r="E252" s="34">
        <f t="shared" si="162"/>
        <v>0</v>
      </c>
      <c r="F252" s="34">
        <f t="shared" si="163"/>
        <v>312.76542862393484</v>
      </c>
      <c r="G252">
        <f t="shared" si="164"/>
        <v>-3.6190756251190197</v>
      </c>
      <c r="H252">
        <f t="shared" si="165"/>
        <v>0</v>
      </c>
      <c r="I252" s="34">
        <f t="shared" si="166"/>
        <v>0.41638147174803408</v>
      </c>
      <c r="J252">
        <f t="shared" si="167"/>
        <v>7.8172407694586832E-2</v>
      </c>
      <c r="K252">
        <f t="shared" si="168"/>
        <v>1.0492940630145884E-4</v>
      </c>
      <c r="L252">
        <f t="shared" si="169"/>
        <v>8.284949226690352E-3</v>
      </c>
      <c r="M252" s="26">
        <f t="shared" si="170"/>
        <v>7.8172407694586832E-2</v>
      </c>
      <c r="N252" s="34" t="e">
        <f t="shared" si="171"/>
        <v>#DIV/0!</v>
      </c>
      <c r="O252" s="34" t="e">
        <f t="shared" si="172"/>
        <v>#DIV/0!</v>
      </c>
      <c r="P252" s="35" t="e">
        <f t="shared" si="173"/>
        <v>#DIV/0!</v>
      </c>
      <c r="Q252" s="35" t="e">
        <f t="shared" si="174"/>
        <v>#NUM!</v>
      </c>
      <c r="R252" s="44"/>
      <c r="S252" s="94">
        <v>15</v>
      </c>
      <c r="T252" s="95">
        <f t="shared" si="175"/>
        <v>24.140160009149998</v>
      </c>
      <c r="U252" s="96">
        <f t="shared" si="176"/>
        <v>-5.500000000000313E-2</v>
      </c>
      <c r="V252" s="97">
        <f t="shared" si="177"/>
        <v>0.12427423840035527</v>
      </c>
      <c r="W252" s="98">
        <f t="shared" si="178"/>
        <v>629</v>
      </c>
      <c r="X252" s="98">
        <f>'Elevation Data'!K254</f>
        <v>618</v>
      </c>
      <c r="Y252" s="99">
        <f t="shared" si="179"/>
        <v>623.5</v>
      </c>
      <c r="Z252" s="99">
        <f t="shared" si="180"/>
        <v>205.9</v>
      </c>
      <c r="AA252" s="99">
        <f>'Elevation Data'!J254</f>
        <v>206.1</v>
      </c>
      <c r="AB252" s="100">
        <f t="shared" si="181"/>
        <v>0.19999999999998863</v>
      </c>
      <c r="AC252" s="98">
        <f t="shared" si="182"/>
        <v>-11</v>
      </c>
    </row>
    <row r="253" spans="1:29" ht="15" customHeight="1" x14ac:dyDescent="0.25">
      <c r="A253">
        <f t="shared" si="158"/>
        <v>17.520210675235706</v>
      </c>
      <c r="B253" s="31">
        <f t="shared" si="159"/>
        <v>17.557492946755815</v>
      </c>
      <c r="C253" s="93">
        <f t="shared" si="160"/>
        <v>17.538851810995762</v>
      </c>
      <c r="D253" s="34">
        <f t="shared" si="161"/>
        <v>53.992500432771983</v>
      </c>
      <c r="E253" s="34">
        <f t="shared" si="162"/>
        <v>0</v>
      </c>
      <c r="F253" s="34">
        <f t="shared" si="163"/>
        <v>313.1202919521233</v>
      </c>
      <c r="G253">
        <f t="shared" si="164"/>
        <v>-0.8046246082729499</v>
      </c>
      <c r="H253">
        <f t="shared" si="165"/>
        <v>0</v>
      </c>
      <c r="I253" s="34">
        <f t="shared" si="166"/>
        <v>0.41638147174803408</v>
      </c>
      <c r="J253">
        <f t="shared" si="167"/>
        <v>7.8972739599898575E-2</v>
      </c>
      <c r="K253">
        <f t="shared" si="168"/>
        <v>1.060036773153001E-4</v>
      </c>
      <c r="L253">
        <f t="shared" si="169"/>
        <v>3.7282271520108941E-2</v>
      </c>
      <c r="M253" s="26">
        <f t="shared" si="170"/>
        <v>7.8972739599898575E-2</v>
      </c>
      <c r="N253" s="34" t="e">
        <f t="shared" si="171"/>
        <v>#DIV/0!</v>
      </c>
      <c r="O253" s="34" t="e">
        <f t="shared" si="172"/>
        <v>#DIV/0!</v>
      </c>
      <c r="P253" s="35" t="e">
        <f t="shared" si="173"/>
        <v>#DIV/0!</v>
      </c>
      <c r="Q253" s="35" t="e">
        <f t="shared" si="174"/>
        <v>#NUM!</v>
      </c>
      <c r="R253" s="44"/>
      <c r="S253" s="94">
        <v>15</v>
      </c>
      <c r="T253" s="95">
        <f t="shared" si="175"/>
        <v>24.140160009149998</v>
      </c>
      <c r="U253" s="96">
        <f t="shared" si="176"/>
        <v>-1.2222222222222145E-2</v>
      </c>
      <c r="V253" s="97">
        <f t="shared" si="177"/>
        <v>0.55923407280163406</v>
      </c>
      <c r="W253" s="98">
        <f t="shared" si="178"/>
        <v>618</v>
      </c>
      <c r="X253" s="98">
        <f>'Elevation Data'!K255</f>
        <v>607</v>
      </c>
      <c r="Y253" s="99">
        <f t="shared" si="179"/>
        <v>612.5</v>
      </c>
      <c r="Z253" s="99">
        <f t="shared" si="180"/>
        <v>206.1</v>
      </c>
      <c r="AA253" s="99">
        <f>'Elevation Data'!J255</f>
        <v>207</v>
      </c>
      <c r="AB253" s="100">
        <f t="shared" si="181"/>
        <v>0.90000000000000568</v>
      </c>
      <c r="AC253" s="98">
        <f t="shared" si="182"/>
        <v>-11</v>
      </c>
    </row>
    <row r="254" spans="1:29" ht="15" customHeight="1" x14ac:dyDescent="0.25">
      <c r="A254">
        <f t="shared" si="158"/>
        <v>17.557492946755815</v>
      </c>
      <c r="B254" s="31">
        <f t="shared" si="159"/>
        <v>17.685909659769521</v>
      </c>
      <c r="C254" s="93">
        <f t="shared" si="160"/>
        <v>17.621701303262668</v>
      </c>
      <c r="D254" s="34">
        <f t="shared" si="161"/>
        <v>53.421294121833228</v>
      </c>
      <c r="E254" s="34">
        <f t="shared" si="162"/>
        <v>0</v>
      </c>
      <c r="F254" s="34">
        <f t="shared" si="163"/>
        <v>313.65307985119898</v>
      </c>
      <c r="G254">
        <f t="shared" si="164"/>
        <v>-0.46720909582811271</v>
      </c>
      <c r="H254">
        <f t="shared" si="165"/>
        <v>0</v>
      </c>
      <c r="I254" s="34">
        <f t="shared" si="166"/>
        <v>0.41638147174803408</v>
      </c>
      <c r="J254">
        <f t="shared" si="167"/>
        <v>7.9192487936141129E-2</v>
      </c>
      <c r="K254">
        <f t="shared" si="168"/>
        <v>1.0629864152502165E-4</v>
      </c>
      <c r="L254">
        <f t="shared" si="169"/>
        <v>0.12841671301370752</v>
      </c>
      <c r="M254" s="26">
        <f t="shared" si="170"/>
        <v>7.9192487936141129E-2</v>
      </c>
      <c r="N254" s="34" t="e">
        <f t="shared" si="171"/>
        <v>#DIV/0!</v>
      </c>
      <c r="O254" s="34" t="e">
        <f t="shared" si="172"/>
        <v>#DIV/0!</v>
      </c>
      <c r="P254" s="35" t="e">
        <f t="shared" si="173"/>
        <v>#DIV/0!</v>
      </c>
      <c r="Q254" s="35" t="e">
        <f t="shared" si="174"/>
        <v>#NUM!</v>
      </c>
      <c r="R254" s="44"/>
      <c r="S254" s="94">
        <v>15</v>
      </c>
      <c r="T254" s="95">
        <f t="shared" si="175"/>
        <v>24.140160009149998</v>
      </c>
      <c r="U254" s="96">
        <f t="shared" si="176"/>
        <v>-7.0967741935483997E-3</v>
      </c>
      <c r="V254" s="97">
        <f t="shared" si="177"/>
        <v>1.9262506952056127</v>
      </c>
      <c r="W254" s="98">
        <f t="shared" si="178"/>
        <v>607</v>
      </c>
      <c r="X254" s="98">
        <f>'Elevation Data'!K256</f>
        <v>585</v>
      </c>
      <c r="Y254" s="99">
        <f t="shared" si="179"/>
        <v>596</v>
      </c>
      <c r="Z254" s="99">
        <f t="shared" si="180"/>
        <v>207</v>
      </c>
      <c r="AA254" s="99">
        <f>'Elevation Data'!J256</f>
        <v>210.1</v>
      </c>
      <c r="AB254" s="100">
        <f t="shared" si="181"/>
        <v>3.0999999999999943</v>
      </c>
      <c r="AC254" s="98">
        <f t="shared" si="182"/>
        <v>-22</v>
      </c>
    </row>
    <row r="255" spans="1:29" ht="15" customHeight="1" x14ac:dyDescent="0.25">
      <c r="A255">
        <f t="shared" si="158"/>
        <v>17.685909659769521</v>
      </c>
      <c r="B255" s="31">
        <f t="shared" si="159"/>
        <v>17.727334405902976</v>
      </c>
      <c r="C255" s="93">
        <f t="shared" si="160"/>
        <v>17.706622032836247</v>
      </c>
      <c r="D255" s="34">
        <f t="shared" si="161"/>
        <v>52.842220298402246</v>
      </c>
      <c r="E255" s="34">
        <f t="shared" si="162"/>
        <v>0</v>
      </c>
      <c r="F255" s="34">
        <f t="shared" si="163"/>
        <v>314.18645948685236</v>
      </c>
      <c r="G255">
        <f t="shared" si="164"/>
        <v>-0.7241655730994041</v>
      </c>
      <c r="H255">
        <f t="shared" si="165"/>
        <v>0</v>
      </c>
      <c r="I255" s="34">
        <f t="shared" si="166"/>
        <v>0.41638147174803408</v>
      </c>
      <c r="J255">
        <f t="shared" si="167"/>
        <v>7.9262291764015391E-2</v>
      </c>
      <c r="K255">
        <f t="shared" si="168"/>
        <v>1.0639233793827569E-4</v>
      </c>
      <c r="L255">
        <f t="shared" si="169"/>
        <v>4.1424746133454114E-2</v>
      </c>
      <c r="M255" s="26">
        <f t="shared" si="170"/>
        <v>7.9262291764015391E-2</v>
      </c>
      <c r="N255" s="34" t="e">
        <f t="shared" si="171"/>
        <v>#DIV/0!</v>
      </c>
      <c r="O255" s="34" t="e">
        <f t="shared" si="172"/>
        <v>#DIV/0!</v>
      </c>
      <c r="P255" s="35" t="e">
        <f t="shared" si="173"/>
        <v>#DIV/0!</v>
      </c>
      <c r="Q255" s="35" t="e">
        <f t="shared" si="174"/>
        <v>#NUM!</v>
      </c>
      <c r="R255" s="44"/>
      <c r="S255" s="94">
        <v>15</v>
      </c>
      <c r="T255" s="95">
        <f t="shared" si="175"/>
        <v>24.140160009149998</v>
      </c>
      <c r="U255" s="96">
        <f t="shared" si="176"/>
        <v>-1.0999999999999999E-2</v>
      </c>
      <c r="V255" s="97">
        <f t="shared" si="177"/>
        <v>0.62137119200181168</v>
      </c>
      <c r="W255" s="98">
        <f t="shared" si="178"/>
        <v>585</v>
      </c>
      <c r="X255" s="98">
        <f>'Elevation Data'!K257</f>
        <v>574</v>
      </c>
      <c r="Y255" s="99">
        <f t="shared" si="179"/>
        <v>579.5</v>
      </c>
      <c r="Z255" s="99">
        <f t="shared" si="180"/>
        <v>210.1</v>
      </c>
      <c r="AA255" s="99">
        <f>'Elevation Data'!J257</f>
        <v>211.1</v>
      </c>
      <c r="AB255" s="100">
        <f t="shared" si="181"/>
        <v>1</v>
      </c>
      <c r="AC255" s="98">
        <f t="shared" si="182"/>
        <v>-11</v>
      </c>
    </row>
    <row r="256" spans="1:29" ht="15" customHeight="1" x14ac:dyDescent="0.25">
      <c r="A256">
        <f t="shared" si="158"/>
        <v>17.727334405902976</v>
      </c>
      <c r="B256" s="31">
        <f t="shared" si="159"/>
        <v>17.768759152036431</v>
      </c>
      <c r="C256" s="93">
        <f t="shared" si="160"/>
        <v>17.748046778969702</v>
      </c>
      <c r="D256" s="34">
        <f t="shared" si="161"/>
        <v>52.562131668536772</v>
      </c>
      <c r="E256" s="34">
        <f t="shared" si="162"/>
        <v>0</v>
      </c>
      <c r="F256" s="34">
        <f t="shared" si="163"/>
        <v>314.39674126794949</v>
      </c>
      <c r="G256">
        <f t="shared" si="164"/>
        <v>-0.13166903536810953</v>
      </c>
      <c r="H256">
        <f t="shared" si="165"/>
        <v>0</v>
      </c>
      <c r="I256" s="34">
        <f t="shared" si="166"/>
        <v>0.41638147174803408</v>
      </c>
      <c r="J256">
        <f t="shared" si="167"/>
        <v>7.9465013561699341E-2</v>
      </c>
      <c r="K256">
        <f t="shared" si="168"/>
        <v>1.0666444773382462E-4</v>
      </c>
      <c r="L256">
        <f t="shared" si="169"/>
        <v>4.1424746133454114E-2</v>
      </c>
      <c r="M256" s="26">
        <f t="shared" si="170"/>
        <v>7.9465013561699341E-2</v>
      </c>
      <c r="N256" s="34" t="e">
        <f t="shared" si="171"/>
        <v>#DIV/0!</v>
      </c>
      <c r="O256" s="34" t="e">
        <f t="shared" si="172"/>
        <v>#DIV/0!</v>
      </c>
      <c r="P256" s="35" t="e">
        <f t="shared" si="173"/>
        <v>#DIV/0!</v>
      </c>
      <c r="Q256" s="35" t="e">
        <f t="shared" si="174"/>
        <v>#NUM!</v>
      </c>
      <c r="R256" s="44"/>
      <c r="S256" s="94">
        <v>15</v>
      </c>
      <c r="T256" s="95">
        <f t="shared" si="175"/>
        <v>24.140160009149998</v>
      </c>
      <c r="U256" s="96">
        <f t="shared" si="176"/>
        <v>-2E-3</v>
      </c>
      <c r="V256" s="97">
        <f t="shared" si="177"/>
        <v>0.62137119200181168</v>
      </c>
      <c r="W256" s="98">
        <f t="shared" si="178"/>
        <v>574</v>
      </c>
      <c r="X256" s="98">
        <f>'Elevation Data'!K258</f>
        <v>572</v>
      </c>
      <c r="Y256" s="99">
        <f t="shared" si="179"/>
        <v>573</v>
      </c>
      <c r="Z256" s="99">
        <f t="shared" si="180"/>
        <v>211.1</v>
      </c>
      <c r="AA256" s="99">
        <f>'Elevation Data'!J258</f>
        <v>212.1</v>
      </c>
      <c r="AB256" s="100">
        <f t="shared" si="181"/>
        <v>1</v>
      </c>
      <c r="AC256" s="98">
        <f t="shared" si="182"/>
        <v>-2</v>
      </c>
    </row>
    <row r="257" spans="1:29" ht="15" customHeight="1" x14ac:dyDescent="0.25">
      <c r="A257">
        <f t="shared" si="158"/>
        <v>17.768759152036431</v>
      </c>
      <c r="B257" s="31">
        <f t="shared" si="159"/>
        <v>17.85160864430334</v>
      </c>
      <c r="C257" s="93">
        <f t="shared" si="160"/>
        <v>17.810183898169885</v>
      </c>
      <c r="D257" s="34">
        <f t="shared" si="161"/>
        <v>52.144966488185474</v>
      </c>
      <c r="E257" s="34">
        <f t="shared" si="162"/>
        <v>0</v>
      </c>
      <c r="F257" s="34">
        <f t="shared" si="163"/>
        <v>314.57474377798377</v>
      </c>
      <c r="G257">
        <f t="shared" si="164"/>
        <v>-0.29625452722050011</v>
      </c>
      <c r="H257">
        <f t="shared" si="165"/>
        <v>0</v>
      </c>
      <c r="I257" s="34">
        <f t="shared" si="166"/>
        <v>0.41638147174803408</v>
      </c>
      <c r="J257">
        <f t="shared" si="167"/>
        <v>7.9468401697603858E-2</v>
      </c>
      <c r="K257">
        <f t="shared" si="168"/>
        <v>1.066689955672535E-4</v>
      </c>
      <c r="L257">
        <f t="shared" si="169"/>
        <v>8.2849492266908228E-2</v>
      </c>
      <c r="M257" s="26">
        <f t="shared" si="170"/>
        <v>7.9468401697603858E-2</v>
      </c>
      <c r="N257" s="34" t="e">
        <f t="shared" si="171"/>
        <v>#DIV/0!</v>
      </c>
      <c r="O257" s="34" t="e">
        <f t="shared" si="172"/>
        <v>#DIV/0!</v>
      </c>
      <c r="P257" s="35" t="e">
        <f t="shared" si="173"/>
        <v>#DIV/0!</v>
      </c>
      <c r="Q257" s="35" t="e">
        <f t="shared" si="174"/>
        <v>#NUM!</v>
      </c>
      <c r="R257" s="44"/>
      <c r="S257" s="94">
        <v>15</v>
      </c>
      <c r="T257" s="95">
        <f t="shared" si="175"/>
        <v>24.140160009149998</v>
      </c>
      <c r="U257" s="96">
        <f t="shared" si="176"/>
        <v>-4.4999999999999997E-3</v>
      </c>
      <c r="V257" s="97">
        <f t="shared" si="177"/>
        <v>1.2427423840036234</v>
      </c>
      <c r="W257" s="98">
        <f t="shared" si="178"/>
        <v>572</v>
      </c>
      <c r="X257" s="98">
        <f>'Elevation Data'!K259</f>
        <v>563</v>
      </c>
      <c r="Y257" s="99">
        <f t="shared" si="179"/>
        <v>567.5</v>
      </c>
      <c r="Z257" s="99">
        <f t="shared" si="180"/>
        <v>212.1</v>
      </c>
      <c r="AA257" s="99">
        <f>'Elevation Data'!J259</f>
        <v>214.1</v>
      </c>
      <c r="AB257" s="100">
        <f t="shared" si="181"/>
        <v>2</v>
      </c>
      <c r="AC257" s="98">
        <f t="shared" si="182"/>
        <v>-9</v>
      </c>
    </row>
    <row r="258" spans="1:29" ht="15" customHeight="1" x14ac:dyDescent="0.25">
      <c r="A258">
        <f t="shared" si="158"/>
        <v>17.85160864430334</v>
      </c>
      <c r="B258" s="31">
        <f t="shared" si="159"/>
        <v>18.183006613370974</v>
      </c>
      <c r="C258" s="93">
        <f t="shared" si="160"/>
        <v>18.017307628837155</v>
      </c>
      <c r="D258" s="34">
        <f t="shared" si="161"/>
        <v>50.780610839361714</v>
      </c>
      <c r="E258" s="34">
        <f t="shared" si="162"/>
        <v>0</v>
      </c>
      <c r="F258" s="34">
        <f t="shared" si="163"/>
        <v>315.25175351979539</v>
      </c>
      <c r="G258">
        <f t="shared" si="164"/>
        <v>-0.26992094622238905</v>
      </c>
      <c r="H258">
        <f t="shared" si="165"/>
        <v>0</v>
      </c>
      <c r="I258" s="34">
        <f t="shared" si="166"/>
        <v>0.41638147174803408</v>
      </c>
      <c r="J258">
        <f t="shared" si="167"/>
        <v>7.9646013647808336E-2</v>
      </c>
      <c r="K258">
        <f t="shared" si="168"/>
        <v>1.0690740086954139E-4</v>
      </c>
      <c r="L258">
        <f t="shared" si="169"/>
        <v>0.33139796906763291</v>
      </c>
      <c r="M258" s="26">
        <f t="shared" si="170"/>
        <v>7.9646013647808336E-2</v>
      </c>
      <c r="N258" s="34" t="e">
        <f t="shared" si="171"/>
        <v>#DIV/0!</v>
      </c>
      <c r="O258" s="34" t="e">
        <f t="shared" si="172"/>
        <v>#DIV/0!</v>
      </c>
      <c r="P258" s="35" t="e">
        <f t="shared" si="173"/>
        <v>#DIV/0!</v>
      </c>
      <c r="Q258" s="35" t="e">
        <f t="shared" si="174"/>
        <v>#NUM!</v>
      </c>
      <c r="R258" s="44"/>
      <c r="S258" s="94">
        <v>15</v>
      </c>
      <c r="T258" s="95">
        <f t="shared" si="175"/>
        <v>24.140160009149998</v>
      </c>
      <c r="U258" s="96">
        <f t="shared" si="176"/>
        <v>-4.0999999999999943E-3</v>
      </c>
      <c r="V258" s="97">
        <f t="shared" si="177"/>
        <v>4.9709695360144934</v>
      </c>
      <c r="W258" s="98">
        <f t="shared" si="178"/>
        <v>563</v>
      </c>
      <c r="X258" s="98">
        <f>'Elevation Data'!K260</f>
        <v>530.20000000000005</v>
      </c>
      <c r="Y258" s="99">
        <f t="shared" si="179"/>
        <v>546.6</v>
      </c>
      <c r="Z258" s="99">
        <f t="shared" si="180"/>
        <v>214.1</v>
      </c>
      <c r="AA258" s="99">
        <f>'Elevation Data'!J260</f>
        <v>222.1</v>
      </c>
      <c r="AB258" s="100">
        <f t="shared" si="181"/>
        <v>8</v>
      </c>
      <c r="AC258" s="98">
        <f t="shared" si="182"/>
        <v>-32.799999999999955</v>
      </c>
    </row>
    <row r="259" spans="1:29" ht="15" customHeight="1" x14ac:dyDescent="0.25">
      <c r="A259">
        <f t="shared" si="158"/>
        <v>18.183006613370974</v>
      </c>
      <c r="B259" s="31">
        <f t="shared" si="159"/>
        <v>18.348705597904789</v>
      </c>
      <c r="C259" s="93">
        <f t="shared" si="160"/>
        <v>18.265856105637884</v>
      </c>
      <c r="D259" s="34">
        <f t="shared" si="161"/>
        <v>49.198153512906138</v>
      </c>
      <c r="E259" s="34">
        <f t="shared" si="162"/>
        <v>0</v>
      </c>
      <c r="F259" s="34">
        <f t="shared" si="163"/>
        <v>316.1277669722237</v>
      </c>
      <c r="G259">
        <f t="shared" si="164"/>
        <v>-0.34892154280118581</v>
      </c>
      <c r="H259">
        <f t="shared" si="165"/>
        <v>0</v>
      </c>
      <c r="I259" s="34">
        <f t="shared" si="166"/>
        <v>0.41638147174803408</v>
      </c>
      <c r="J259">
        <f t="shared" si="167"/>
        <v>7.984727952049761E-2</v>
      </c>
      <c r="K259">
        <f t="shared" si="168"/>
        <v>1.071775564033525E-4</v>
      </c>
      <c r="L259">
        <f t="shared" si="169"/>
        <v>0.16569898453381646</v>
      </c>
      <c r="M259" s="26">
        <f t="shared" si="170"/>
        <v>7.984727952049761E-2</v>
      </c>
      <c r="N259" s="34" t="e">
        <f t="shared" si="171"/>
        <v>#DIV/0!</v>
      </c>
      <c r="O259" s="34" t="e">
        <f t="shared" si="172"/>
        <v>#DIV/0!</v>
      </c>
      <c r="P259" s="35" t="e">
        <f t="shared" si="173"/>
        <v>#DIV/0!</v>
      </c>
      <c r="Q259" s="35" t="e">
        <f t="shared" si="174"/>
        <v>#NUM!</v>
      </c>
      <c r="R259" s="44"/>
      <c r="S259" s="94">
        <v>15</v>
      </c>
      <c r="T259" s="95">
        <f t="shared" si="175"/>
        <v>24.140160009149998</v>
      </c>
      <c r="U259" s="96">
        <f t="shared" si="176"/>
        <v>-5.3000000000000113E-3</v>
      </c>
      <c r="V259" s="97">
        <f t="shared" si="177"/>
        <v>2.4854847680072467</v>
      </c>
      <c r="W259" s="98">
        <f t="shared" si="178"/>
        <v>530.20000000000005</v>
      </c>
      <c r="X259" s="98">
        <f>'Elevation Data'!K261</f>
        <v>509</v>
      </c>
      <c r="Y259" s="99">
        <f t="shared" si="179"/>
        <v>519.6</v>
      </c>
      <c r="Z259" s="99">
        <f t="shared" si="180"/>
        <v>222.1</v>
      </c>
      <c r="AA259" s="99">
        <f>'Elevation Data'!J261</f>
        <v>226.1</v>
      </c>
      <c r="AB259" s="100">
        <f t="shared" si="181"/>
        <v>4</v>
      </c>
      <c r="AC259" s="98">
        <f t="shared" si="182"/>
        <v>-21.200000000000045</v>
      </c>
    </row>
    <row r="260" spans="1:29" ht="15" customHeight="1" x14ac:dyDescent="0.25">
      <c r="A260">
        <f t="shared" si="158"/>
        <v>18.348705597904789</v>
      </c>
      <c r="B260" s="31">
        <f t="shared" si="159"/>
        <v>18.369417970971515</v>
      </c>
      <c r="C260" s="93">
        <f t="shared" si="160"/>
        <v>18.359061784438154</v>
      </c>
      <c r="D260" s="34">
        <f t="shared" si="161"/>
        <v>48.620594429193915</v>
      </c>
      <c r="E260" s="34">
        <f t="shared" si="162"/>
        <v>0</v>
      </c>
      <c r="F260" s="34">
        <f t="shared" si="163"/>
        <v>316.4883663697513</v>
      </c>
      <c r="G260">
        <f t="shared" si="164"/>
        <v>-0.13166903536810953</v>
      </c>
      <c r="H260">
        <f t="shared" si="165"/>
        <v>0</v>
      </c>
      <c r="I260" s="34">
        <f t="shared" si="166"/>
        <v>0.41638147174803408</v>
      </c>
      <c r="J260">
        <f t="shared" si="167"/>
        <v>7.999320171872E-2</v>
      </c>
      <c r="K260">
        <f t="shared" si="168"/>
        <v>1.0737342512579866E-4</v>
      </c>
      <c r="L260">
        <f t="shared" si="169"/>
        <v>2.0712373066727057E-2</v>
      </c>
      <c r="M260" s="26">
        <f t="shared" si="170"/>
        <v>7.999320171872E-2</v>
      </c>
      <c r="N260" s="34" t="e">
        <f t="shared" si="171"/>
        <v>#DIV/0!</v>
      </c>
      <c r="O260" s="34" t="e">
        <f t="shared" si="172"/>
        <v>#DIV/0!</v>
      </c>
      <c r="P260" s="35" t="e">
        <f t="shared" si="173"/>
        <v>#DIV/0!</v>
      </c>
      <c r="Q260" s="35" t="e">
        <f t="shared" si="174"/>
        <v>#NUM!</v>
      </c>
      <c r="R260" s="44"/>
      <c r="S260" s="94">
        <v>15</v>
      </c>
      <c r="T260" s="95">
        <f t="shared" si="175"/>
        <v>24.140160009149998</v>
      </c>
      <c r="U260" s="96">
        <f t="shared" si="176"/>
        <v>-2E-3</v>
      </c>
      <c r="V260" s="97">
        <f t="shared" si="177"/>
        <v>0.31068559600090584</v>
      </c>
      <c r="W260" s="98">
        <f t="shared" si="178"/>
        <v>509</v>
      </c>
      <c r="X260" s="98">
        <f>'Elevation Data'!K262</f>
        <v>508</v>
      </c>
      <c r="Y260" s="99">
        <f t="shared" si="179"/>
        <v>508.5</v>
      </c>
      <c r="Z260" s="99">
        <f t="shared" si="180"/>
        <v>226.1</v>
      </c>
      <c r="AA260" s="99">
        <f>'Elevation Data'!J262</f>
        <v>226.6</v>
      </c>
      <c r="AB260" s="100">
        <f t="shared" si="181"/>
        <v>0.5</v>
      </c>
      <c r="AC260" s="98">
        <f t="shared" si="182"/>
        <v>-1</v>
      </c>
    </row>
    <row r="261" spans="1:29" ht="15" customHeight="1" x14ac:dyDescent="0.25">
      <c r="A261">
        <f t="shared" si="158"/>
        <v>18.369417970971515</v>
      </c>
      <c r="B261" s="31">
        <f t="shared" si="159"/>
        <v>18.385987869424898</v>
      </c>
      <c r="C261" s="93">
        <f t="shared" si="160"/>
        <v>18.377702920198207</v>
      </c>
      <c r="D261" s="34">
        <f t="shared" si="161"/>
        <v>48.506140152856702</v>
      </c>
      <c r="E261" s="34">
        <f t="shared" si="162"/>
        <v>0</v>
      </c>
      <c r="F261" s="34">
        <f t="shared" si="163"/>
        <v>316.52086598333074</v>
      </c>
      <c r="G261">
        <f t="shared" si="164"/>
        <v>-0.16458623249026472</v>
      </c>
      <c r="H261">
        <f t="shared" si="165"/>
        <v>0</v>
      </c>
      <c r="I261" s="34">
        <f t="shared" si="166"/>
        <v>0.41638147174803408</v>
      </c>
      <c r="J261">
        <f t="shared" si="167"/>
        <v>7.9993096268330427E-2</v>
      </c>
      <c r="K261">
        <f t="shared" si="168"/>
        <v>1.0737328358165159E-4</v>
      </c>
      <c r="L261">
        <f t="shared" si="169"/>
        <v>1.656989845338188E-2</v>
      </c>
      <c r="M261" s="26">
        <f t="shared" si="170"/>
        <v>7.9993096268330427E-2</v>
      </c>
      <c r="N261" s="34" t="e">
        <f t="shared" si="171"/>
        <v>#DIV/0!</v>
      </c>
      <c r="O261" s="34" t="e">
        <f t="shared" si="172"/>
        <v>#DIV/0!</v>
      </c>
      <c r="P261" s="35" t="e">
        <f t="shared" si="173"/>
        <v>#DIV/0!</v>
      </c>
      <c r="Q261" s="35" t="e">
        <f t="shared" si="174"/>
        <v>#NUM!</v>
      </c>
      <c r="R261" s="44"/>
      <c r="S261" s="94">
        <v>15</v>
      </c>
      <c r="T261" s="95">
        <f t="shared" si="175"/>
        <v>24.140160009149998</v>
      </c>
      <c r="U261" s="96">
        <f t="shared" si="176"/>
        <v>-2.4999999999999645E-3</v>
      </c>
      <c r="V261" s="97">
        <f t="shared" si="177"/>
        <v>0.2485484768007282</v>
      </c>
      <c r="W261" s="98">
        <f t="shared" si="178"/>
        <v>508</v>
      </c>
      <c r="X261" s="98">
        <f>'Elevation Data'!K263</f>
        <v>507</v>
      </c>
      <c r="Y261" s="99">
        <f t="shared" si="179"/>
        <v>507.5</v>
      </c>
      <c r="Z261" s="99">
        <f t="shared" si="180"/>
        <v>226.6</v>
      </c>
      <c r="AA261" s="99">
        <f>'Elevation Data'!J263</f>
        <v>227</v>
      </c>
      <c r="AB261" s="100">
        <f t="shared" si="181"/>
        <v>0.40000000000000568</v>
      </c>
      <c r="AC261" s="98">
        <f t="shared" si="182"/>
        <v>-1</v>
      </c>
    </row>
    <row r="262" spans="1:29" ht="15" customHeight="1" x14ac:dyDescent="0.25">
      <c r="A262">
        <f t="shared" si="158"/>
        <v>18.385987869424898</v>
      </c>
      <c r="B262" s="31">
        <f t="shared" si="159"/>
        <v>18.431555090171699</v>
      </c>
      <c r="C262" s="93">
        <f t="shared" si="160"/>
        <v>18.408771479798297</v>
      </c>
      <c r="D262" s="34">
        <f t="shared" si="161"/>
        <v>48.316171961065201</v>
      </c>
      <c r="E262" s="34">
        <f t="shared" si="162"/>
        <v>0</v>
      </c>
      <c r="F262" s="34">
        <f t="shared" si="163"/>
        <v>316.56961948936413</v>
      </c>
      <c r="G262">
        <f t="shared" si="164"/>
        <v>-0.11969913691140786</v>
      </c>
      <c r="H262">
        <f t="shared" si="165"/>
        <v>0</v>
      </c>
      <c r="I262" s="34">
        <f t="shared" si="166"/>
        <v>0.41638147174803408</v>
      </c>
      <c r="J262">
        <f t="shared" si="167"/>
        <v>8.001674288489917E-2</v>
      </c>
      <c r="K262">
        <f t="shared" si="168"/>
        <v>1.0740502400657607E-4</v>
      </c>
      <c r="L262">
        <f t="shared" si="169"/>
        <v>4.5567220746799288E-2</v>
      </c>
      <c r="M262" s="26">
        <f t="shared" si="170"/>
        <v>8.001674288489917E-2</v>
      </c>
      <c r="N262" s="34" t="e">
        <f t="shared" si="171"/>
        <v>#DIV/0!</v>
      </c>
      <c r="O262" s="34" t="e">
        <f t="shared" si="172"/>
        <v>#DIV/0!</v>
      </c>
      <c r="P262" s="35" t="e">
        <f t="shared" si="173"/>
        <v>#DIV/0!</v>
      </c>
      <c r="Q262" s="35" t="e">
        <f t="shared" si="174"/>
        <v>#NUM!</v>
      </c>
      <c r="R262" s="44"/>
      <c r="S262" s="94">
        <v>15</v>
      </c>
      <c r="T262" s="95">
        <f t="shared" si="175"/>
        <v>24.140160009149998</v>
      </c>
      <c r="U262" s="96">
        <f t="shared" si="176"/>
        <v>-1.8181818181818275E-3</v>
      </c>
      <c r="V262" s="97">
        <f t="shared" si="177"/>
        <v>0.68350831120198929</v>
      </c>
      <c r="W262" s="98">
        <f t="shared" si="178"/>
        <v>507</v>
      </c>
      <c r="X262" s="98">
        <f>'Elevation Data'!K264</f>
        <v>505</v>
      </c>
      <c r="Y262" s="99">
        <f t="shared" si="179"/>
        <v>506</v>
      </c>
      <c r="Z262" s="99">
        <f t="shared" si="180"/>
        <v>227</v>
      </c>
      <c r="AA262" s="99">
        <f>'Elevation Data'!J264</f>
        <v>228.1</v>
      </c>
      <c r="AB262" s="100">
        <f t="shared" si="181"/>
        <v>1.0999999999999943</v>
      </c>
      <c r="AC262" s="98">
        <f t="shared" si="182"/>
        <v>-2</v>
      </c>
    </row>
    <row r="263" spans="1:29" ht="15" customHeight="1" x14ac:dyDescent="0.25">
      <c r="A263">
        <f t="shared" si="158"/>
        <v>18.431555090171699</v>
      </c>
      <c r="B263" s="31">
        <f t="shared" si="159"/>
        <v>18.452267463238424</v>
      </c>
      <c r="C263" s="93">
        <f t="shared" si="160"/>
        <v>18.441911276705063</v>
      </c>
      <c r="D263" s="34">
        <f t="shared" si="161"/>
        <v>48.114630618970985</v>
      </c>
      <c r="E263" s="34">
        <f t="shared" si="162"/>
        <v>0</v>
      </c>
      <c r="F263" s="34">
        <f t="shared" si="163"/>
        <v>316.58587174758338</v>
      </c>
      <c r="G263">
        <f t="shared" si="164"/>
        <v>0.13166903536810953</v>
      </c>
      <c r="H263">
        <f t="shared" si="165"/>
        <v>0</v>
      </c>
      <c r="I263" s="34">
        <f t="shared" si="166"/>
        <v>0.41638147174803408</v>
      </c>
      <c r="J263">
        <f t="shared" si="167"/>
        <v>8.0084323801691809E-2</v>
      </c>
      <c r="K263">
        <f t="shared" si="168"/>
        <v>1.0749573664656619E-4</v>
      </c>
      <c r="L263">
        <f t="shared" si="169"/>
        <v>2.0712373066727057E-2</v>
      </c>
      <c r="M263" s="26">
        <f t="shared" si="170"/>
        <v>8.0084323801691809E-2</v>
      </c>
      <c r="N263" s="34" t="e">
        <f t="shared" si="171"/>
        <v>#DIV/0!</v>
      </c>
      <c r="O263" s="34" t="e">
        <f t="shared" si="172"/>
        <v>#DIV/0!</v>
      </c>
      <c r="P263" s="35" t="e">
        <f t="shared" si="173"/>
        <v>#DIV/0!</v>
      </c>
      <c r="Q263" s="35" t="e">
        <f t="shared" si="174"/>
        <v>#NUM!</v>
      </c>
      <c r="R263" s="44"/>
      <c r="S263" s="94">
        <v>15</v>
      </c>
      <c r="T263" s="95">
        <f t="shared" si="175"/>
        <v>24.140160009149998</v>
      </c>
      <c r="U263" s="96">
        <f t="shared" si="176"/>
        <v>2E-3</v>
      </c>
      <c r="V263" s="97">
        <f t="shared" si="177"/>
        <v>0.31068559600090584</v>
      </c>
      <c r="W263" s="98">
        <f t="shared" si="178"/>
        <v>505</v>
      </c>
      <c r="X263" s="98">
        <f>'Elevation Data'!K265</f>
        <v>506</v>
      </c>
      <c r="Y263" s="99">
        <f t="shared" si="179"/>
        <v>505.5</v>
      </c>
      <c r="Z263" s="99">
        <f t="shared" si="180"/>
        <v>228.1</v>
      </c>
      <c r="AA263" s="99">
        <f>'Elevation Data'!J265</f>
        <v>228.6</v>
      </c>
      <c r="AB263" s="100">
        <f t="shared" si="181"/>
        <v>0.5</v>
      </c>
      <c r="AC263" s="98">
        <f t="shared" si="182"/>
        <v>1</v>
      </c>
    </row>
    <row r="264" spans="1:29" ht="15" customHeight="1" x14ac:dyDescent="0.25">
      <c r="A264">
        <f t="shared" si="158"/>
        <v>18.452267463238424</v>
      </c>
      <c r="B264" s="31">
        <f t="shared" si="159"/>
        <v>18.47297983630515</v>
      </c>
      <c r="C264" s="93">
        <f t="shared" si="160"/>
        <v>18.462623649771789</v>
      </c>
      <c r="D264" s="34">
        <f t="shared" si="161"/>
        <v>47.989241746329604</v>
      </c>
      <c r="E264" s="34">
        <f t="shared" si="162"/>
        <v>0</v>
      </c>
      <c r="F264" s="34">
        <f t="shared" si="163"/>
        <v>316.63463179097482</v>
      </c>
      <c r="G264">
        <f t="shared" si="164"/>
        <v>-0.52667087472541918</v>
      </c>
      <c r="H264">
        <f t="shared" si="165"/>
        <v>0</v>
      </c>
      <c r="I264" s="34">
        <f t="shared" si="166"/>
        <v>0.41638147174803408</v>
      </c>
      <c r="J264">
        <f t="shared" si="167"/>
        <v>7.9930389491918538E-2</v>
      </c>
      <c r="K264">
        <f t="shared" si="168"/>
        <v>1.0728911341197119E-4</v>
      </c>
      <c r="L264">
        <f t="shared" si="169"/>
        <v>2.0712373066727057E-2</v>
      </c>
      <c r="M264" s="26">
        <f t="shared" si="170"/>
        <v>7.9930389491918538E-2</v>
      </c>
      <c r="N264" s="34" t="e">
        <f t="shared" si="171"/>
        <v>#DIV/0!</v>
      </c>
      <c r="O264" s="34" t="e">
        <f t="shared" si="172"/>
        <v>#DIV/0!</v>
      </c>
      <c r="P264" s="35" t="e">
        <f t="shared" si="173"/>
        <v>#DIV/0!</v>
      </c>
      <c r="Q264" s="35" t="e">
        <f t="shared" si="174"/>
        <v>#NUM!</v>
      </c>
      <c r="R264" s="44"/>
      <c r="S264" s="94">
        <v>15</v>
      </c>
      <c r="T264" s="95">
        <f t="shared" si="175"/>
        <v>24.140160009149998</v>
      </c>
      <c r="U264" s="96">
        <f t="shared" si="176"/>
        <v>-8.0000000000000002E-3</v>
      </c>
      <c r="V264" s="97">
        <f t="shared" si="177"/>
        <v>0.31068559600090584</v>
      </c>
      <c r="W264" s="98">
        <f t="shared" si="178"/>
        <v>506</v>
      </c>
      <c r="X264" s="98">
        <f>'Elevation Data'!K266</f>
        <v>502</v>
      </c>
      <c r="Y264" s="99">
        <f t="shared" si="179"/>
        <v>504</v>
      </c>
      <c r="Z264" s="99">
        <f t="shared" si="180"/>
        <v>228.6</v>
      </c>
      <c r="AA264" s="99">
        <f>'Elevation Data'!J266</f>
        <v>229.1</v>
      </c>
      <c r="AB264" s="100">
        <f t="shared" si="181"/>
        <v>0.5</v>
      </c>
      <c r="AC264" s="98">
        <f t="shared" si="182"/>
        <v>-4</v>
      </c>
    </row>
    <row r="265" spans="1:29" ht="15" customHeight="1" x14ac:dyDescent="0.25">
      <c r="A265">
        <f t="shared" si="158"/>
        <v>18.47297983630515</v>
      </c>
      <c r="B265" s="31">
        <f t="shared" si="159"/>
        <v>18.493692209371876</v>
      </c>
      <c r="C265" s="93">
        <f t="shared" si="160"/>
        <v>18.483336022838515</v>
      </c>
      <c r="D265" s="34">
        <f t="shared" si="161"/>
        <v>47.864296359980685</v>
      </c>
      <c r="E265" s="34">
        <f t="shared" si="162"/>
        <v>0</v>
      </c>
      <c r="F265" s="34">
        <f t="shared" si="163"/>
        <v>316.66714121059147</v>
      </c>
      <c r="G265">
        <f t="shared" si="164"/>
        <v>0.26333754406025317</v>
      </c>
      <c r="H265">
        <f t="shared" si="165"/>
        <v>0</v>
      </c>
      <c r="I265" s="34">
        <f t="shared" si="166"/>
        <v>0.41638147174803408</v>
      </c>
      <c r="J265">
        <f t="shared" si="167"/>
        <v>8.0138096016767621E-2</v>
      </c>
      <c r="K265">
        <f t="shared" si="168"/>
        <v>1.075679141164666E-4</v>
      </c>
      <c r="L265">
        <f t="shared" si="169"/>
        <v>2.0712373066727057E-2</v>
      </c>
      <c r="M265" s="26">
        <f t="shared" si="170"/>
        <v>8.0138096016767621E-2</v>
      </c>
      <c r="N265" s="34" t="e">
        <f t="shared" si="171"/>
        <v>#DIV/0!</v>
      </c>
      <c r="O265" s="34" t="e">
        <f t="shared" si="172"/>
        <v>#DIV/0!</v>
      </c>
      <c r="P265" s="35" t="e">
        <f t="shared" si="173"/>
        <v>#DIV/0!</v>
      </c>
      <c r="Q265" s="35" t="e">
        <f t="shared" si="174"/>
        <v>#NUM!</v>
      </c>
      <c r="R265" s="44"/>
      <c r="S265" s="94">
        <v>15</v>
      </c>
      <c r="T265" s="95">
        <f t="shared" si="175"/>
        <v>24.140160009149998</v>
      </c>
      <c r="U265" s="96">
        <f t="shared" si="176"/>
        <v>4.0000000000000001E-3</v>
      </c>
      <c r="V265" s="97">
        <f t="shared" si="177"/>
        <v>0.31068559600090584</v>
      </c>
      <c r="W265" s="98">
        <f t="shared" si="178"/>
        <v>502</v>
      </c>
      <c r="X265" s="98">
        <f>'Elevation Data'!K267</f>
        <v>504</v>
      </c>
      <c r="Y265" s="99">
        <f t="shared" si="179"/>
        <v>503</v>
      </c>
      <c r="Z265" s="99">
        <f t="shared" si="180"/>
        <v>229.1</v>
      </c>
      <c r="AA265" s="99">
        <f>'Elevation Data'!J267</f>
        <v>229.6</v>
      </c>
      <c r="AB265" s="100">
        <f t="shared" si="181"/>
        <v>0.5</v>
      </c>
      <c r="AC265" s="98">
        <f t="shared" si="182"/>
        <v>2</v>
      </c>
    </row>
    <row r="266" spans="1:29" ht="15" customHeight="1" x14ac:dyDescent="0.25">
      <c r="A266">
        <f t="shared" si="158"/>
        <v>18.493692209371876</v>
      </c>
      <c r="B266" s="31">
        <f t="shared" si="159"/>
        <v>18.497834683985221</v>
      </c>
      <c r="C266" s="93">
        <f t="shared" si="160"/>
        <v>18.495763446678549</v>
      </c>
      <c r="D266" s="34">
        <f t="shared" si="161"/>
        <v>47.789542550484718</v>
      </c>
      <c r="E266" s="34">
        <f t="shared" si="162"/>
        <v>0</v>
      </c>
      <c r="F266" s="34">
        <f t="shared" si="163"/>
        <v>316.61837789838097</v>
      </c>
      <c r="G266">
        <f t="shared" si="164"/>
        <v>0.65833464336550751</v>
      </c>
      <c r="H266">
        <f t="shared" si="165"/>
        <v>0</v>
      </c>
      <c r="I266" s="34">
        <f t="shared" si="166"/>
        <v>0.41638147174803408</v>
      </c>
      <c r="J266">
        <f t="shared" si="167"/>
        <v>8.0225528791286485E-2</v>
      </c>
      <c r="K266">
        <f t="shared" si="168"/>
        <v>1.0768527354535099E-4</v>
      </c>
      <c r="L266">
        <f t="shared" si="169"/>
        <v>4.142474613345176E-3</v>
      </c>
      <c r="M266" s="26">
        <f t="shared" si="170"/>
        <v>8.0225528791286485E-2</v>
      </c>
      <c r="N266" s="34" t="e">
        <f t="shared" si="171"/>
        <v>#DIV/0!</v>
      </c>
      <c r="O266" s="34" t="e">
        <f t="shared" si="172"/>
        <v>#DIV/0!</v>
      </c>
      <c r="P266" s="35" t="e">
        <f t="shared" si="173"/>
        <v>#DIV/0!</v>
      </c>
      <c r="Q266" s="35" t="e">
        <f t="shared" si="174"/>
        <v>#NUM!</v>
      </c>
      <c r="R266" s="44"/>
      <c r="S266" s="94">
        <v>15</v>
      </c>
      <c r="T266" s="95">
        <f t="shared" si="175"/>
        <v>24.140160009149998</v>
      </c>
      <c r="U266" s="96">
        <f t="shared" si="176"/>
        <v>1.0000000000000569E-2</v>
      </c>
      <c r="V266" s="97">
        <f t="shared" si="177"/>
        <v>6.2137119200177636E-2</v>
      </c>
      <c r="W266" s="98">
        <f t="shared" si="178"/>
        <v>504</v>
      </c>
      <c r="X266" s="98">
        <f>'Elevation Data'!K268</f>
        <v>505</v>
      </c>
      <c r="Y266" s="99">
        <f t="shared" si="179"/>
        <v>504.5</v>
      </c>
      <c r="Z266" s="99">
        <f t="shared" si="180"/>
        <v>229.6</v>
      </c>
      <c r="AA266" s="99">
        <f>'Elevation Data'!J268</f>
        <v>229.7</v>
      </c>
      <c r="AB266" s="100">
        <f t="shared" si="181"/>
        <v>9.9999999999994316E-2</v>
      </c>
      <c r="AC266" s="98">
        <f t="shared" si="182"/>
        <v>1</v>
      </c>
    </row>
    <row r="267" spans="1:29" ht="15" customHeight="1" x14ac:dyDescent="0.25">
      <c r="A267">
        <f t="shared" si="158"/>
        <v>18.497834683985221</v>
      </c>
      <c r="B267" s="31">
        <f t="shared" si="159"/>
        <v>18.576541701638785</v>
      </c>
      <c r="C267" s="93">
        <f t="shared" si="160"/>
        <v>18.537188192812003</v>
      </c>
      <c r="D267" s="34">
        <f t="shared" si="161"/>
        <v>47.541523322876635</v>
      </c>
      <c r="E267" s="34">
        <f t="shared" si="162"/>
        <v>0</v>
      </c>
      <c r="F267" s="34">
        <f t="shared" si="163"/>
        <v>317.04115618833475</v>
      </c>
      <c r="G267">
        <f t="shared" si="164"/>
        <v>-0.93551228291225286</v>
      </c>
      <c r="H267">
        <f t="shared" si="165"/>
        <v>0</v>
      </c>
      <c r="I267" s="34">
        <f t="shared" si="166"/>
        <v>0.41638147174803408</v>
      </c>
      <c r="J267">
        <f t="shared" si="167"/>
        <v>7.9929804388174375E-2</v>
      </c>
      <c r="K267">
        <f t="shared" si="168"/>
        <v>1.0728832803781796E-4</v>
      </c>
      <c r="L267">
        <f t="shared" si="169"/>
        <v>7.8707017653563055E-2</v>
      </c>
      <c r="M267" s="26">
        <f t="shared" si="170"/>
        <v>7.9929804388174375E-2</v>
      </c>
      <c r="N267" s="34" t="e">
        <f t="shared" si="171"/>
        <v>#DIV/0!</v>
      </c>
      <c r="O267" s="34" t="e">
        <f t="shared" si="172"/>
        <v>#DIV/0!</v>
      </c>
      <c r="P267" s="35" t="e">
        <f t="shared" si="173"/>
        <v>#DIV/0!</v>
      </c>
      <c r="Q267" s="35" t="e">
        <f t="shared" si="174"/>
        <v>#NUM!</v>
      </c>
      <c r="R267" s="44"/>
      <c r="S267" s="94">
        <v>15</v>
      </c>
      <c r="T267" s="95">
        <f t="shared" si="175"/>
        <v>24.140160009149998</v>
      </c>
      <c r="U267" s="96">
        <f t="shared" si="176"/>
        <v>-1.421052631578943E-2</v>
      </c>
      <c r="V267" s="97">
        <f t="shared" si="177"/>
        <v>1.1806052648034457</v>
      </c>
      <c r="W267" s="98">
        <f t="shared" si="178"/>
        <v>505</v>
      </c>
      <c r="X267" s="98">
        <f>'Elevation Data'!K269</f>
        <v>478</v>
      </c>
      <c r="Y267" s="99">
        <f t="shared" si="179"/>
        <v>491.5</v>
      </c>
      <c r="Z267" s="99">
        <f t="shared" si="180"/>
        <v>229.7</v>
      </c>
      <c r="AA267" s="99">
        <f>'Elevation Data'!J269</f>
        <v>231.6</v>
      </c>
      <c r="AB267" s="100">
        <f t="shared" si="181"/>
        <v>1.9000000000000057</v>
      </c>
      <c r="AC267" s="98">
        <f t="shared" si="182"/>
        <v>-27</v>
      </c>
    </row>
    <row r="268" spans="1:29" ht="15" customHeight="1" x14ac:dyDescent="0.25">
      <c r="A268">
        <f t="shared" si="158"/>
        <v>18.576541701638785</v>
      </c>
      <c r="B268" s="31">
        <f t="shared" si="159"/>
        <v>18.638678820838965</v>
      </c>
      <c r="C268" s="93">
        <f t="shared" si="160"/>
        <v>18.607610261238875</v>
      </c>
      <c r="D268" s="34">
        <f t="shared" si="161"/>
        <v>47.124010787730619</v>
      </c>
      <c r="E268" s="34">
        <f t="shared" si="162"/>
        <v>0</v>
      </c>
      <c r="F268" s="34">
        <f t="shared" si="163"/>
        <v>317.69230377658806</v>
      </c>
      <c r="G268">
        <f t="shared" si="164"/>
        <v>-0.57055905768914539</v>
      </c>
      <c r="H268">
        <f t="shared" si="165"/>
        <v>0</v>
      </c>
      <c r="I268" s="34">
        <f t="shared" si="166"/>
        <v>0.41638147174803408</v>
      </c>
      <c r="J268">
        <f t="shared" si="167"/>
        <v>8.018639550268862E-2</v>
      </c>
      <c r="K268">
        <f t="shared" si="168"/>
        <v>1.0763274564119278E-4</v>
      </c>
      <c r="L268">
        <f t="shared" si="169"/>
        <v>6.2137119200181168E-2</v>
      </c>
      <c r="M268" s="26">
        <f t="shared" si="170"/>
        <v>8.018639550268862E-2</v>
      </c>
      <c r="N268" s="34" t="e">
        <f t="shared" si="171"/>
        <v>#DIV/0!</v>
      </c>
      <c r="O268" s="34" t="e">
        <f t="shared" si="172"/>
        <v>#DIV/0!</v>
      </c>
      <c r="P268" s="35" t="e">
        <f t="shared" si="173"/>
        <v>#DIV/0!</v>
      </c>
      <c r="Q268" s="35" t="e">
        <f t="shared" si="174"/>
        <v>#NUM!</v>
      </c>
      <c r="R268" s="44"/>
      <c r="S268" s="94">
        <v>15</v>
      </c>
      <c r="T268" s="95">
        <f t="shared" si="175"/>
        <v>24.140160009149998</v>
      </c>
      <c r="U268" s="96">
        <f t="shared" si="176"/>
        <v>-8.6666666666666663E-3</v>
      </c>
      <c r="V268" s="97">
        <f t="shared" si="177"/>
        <v>0.93205678800271752</v>
      </c>
      <c r="W268" s="98">
        <f t="shared" si="178"/>
        <v>478</v>
      </c>
      <c r="X268" s="98">
        <f>'Elevation Data'!K270</f>
        <v>465</v>
      </c>
      <c r="Y268" s="99">
        <f t="shared" si="179"/>
        <v>471.5</v>
      </c>
      <c r="Z268" s="99">
        <f t="shared" si="180"/>
        <v>231.6</v>
      </c>
      <c r="AA268" s="99">
        <f>'Elevation Data'!J270</f>
        <v>233.1</v>
      </c>
      <c r="AB268" s="100">
        <f t="shared" si="181"/>
        <v>1.5</v>
      </c>
      <c r="AC268" s="98">
        <f t="shared" si="182"/>
        <v>-13</v>
      </c>
    </row>
    <row r="269" spans="1:29" ht="15" customHeight="1" x14ac:dyDescent="0.25">
      <c r="A269">
        <f t="shared" si="158"/>
        <v>18.638678820838965</v>
      </c>
      <c r="B269" s="31">
        <f t="shared" si="159"/>
        <v>18.646963770065657</v>
      </c>
      <c r="C269" s="93">
        <f t="shared" si="160"/>
        <v>18.642821295452311</v>
      </c>
      <c r="D269" s="34">
        <f t="shared" si="161"/>
        <v>46.917213450555138</v>
      </c>
      <c r="E269" s="34">
        <f t="shared" si="162"/>
        <v>0</v>
      </c>
      <c r="F269" s="34">
        <f t="shared" si="163"/>
        <v>317.98560481468809</v>
      </c>
      <c r="G269">
        <f t="shared" si="164"/>
        <v>-1.6456926005307217</v>
      </c>
      <c r="H269">
        <f t="shared" si="165"/>
        <v>0</v>
      </c>
      <c r="I269" s="34">
        <f t="shared" si="166"/>
        <v>0.41638147174803408</v>
      </c>
      <c r="J269">
        <f t="shared" si="167"/>
        <v>7.998896305199632E-2</v>
      </c>
      <c r="K269">
        <f t="shared" si="168"/>
        <v>1.0736773564026351E-4</v>
      </c>
      <c r="L269">
        <f t="shared" si="169"/>
        <v>8.284949226690352E-3</v>
      </c>
      <c r="M269" s="26">
        <f t="shared" si="170"/>
        <v>7.998896305199632E-2</v>
      </c>
      <c r="N269" s="34" t="e">
        <f t="shared" si="171"/>
        <v>#DIV/0!</v>
      </c>
      <c r="O269" s="34" t="e">
        <f t="shared" si="172"/>
        <v>#DIV/0!</v>
      </c>
      <c r="P269" s="35" t="e">
        <f t="shared" si="173"/>
        <v>#DIV/0!</v>
      </c>
      <c r="Q269" s="35" t="e">
        <f t="shared" si="174"/>
        <v>#NUM!</v>
      </c>
      <c r="R269" s="44"/>
      <c r="S269" s="94">
        <v>15</v>
      </c>
      <c r="T269" s="95">
        <f t="shared" si="175"/>
        <v>24.140160009149998</v>
      </c>
      <c r="U269" s="96">
        <f t="shared" si="176"/>
        <v>-2.500000000000142E-2</v>
      </c>
      <c r="V269" s="97">
        <f t="shared" si="177"/>
        <v>0.12427423840035527</v>
      </c>
      <c r="W269" s="98">
        <f t="shared" si="178"/>
        <v>465</v>
      </c>
      <c r="X269" s="98">
        <f>'Elevation Data'!K271</f>
        <v>460</v>
      </c>
      <c r="Y269" s="99">
        <f t="shared" si="179"/>
        <v>462.5</v>
      </c>
      <c r="Z269" s="99">
        <f t="shared" si="180"/>
        <v>233.1</v>
      </c>
      <c r="AA269" s="99">
        <f>'Elevation Data'!J271</f>
        <v>233.29999999999998</v>
      </c>
      <c r="AB269" s="100">
        <f t="shared" si="181"/>
        <v>0.19999999999998863</v>
      </c>
      <c r="AC269" s="98">
        <f t="shared" si="182"/>
        <v>-5</v>
      </c>
    </row>
    <row r="270" spans="1:29" ht="15" customHeight="1" x14ac:dyDescent="0.25">
      <c r="A270">
        <f t="shared" si="158"/>
        <v>18.646963770065657</v>
      </c>
      <c r="B270" s="31">
        <f t="shared" si="159"/>
        <v>18.762953059239329</v>
      </c>
      <c r="C270" s="93">
        <f t="shared" si="160"/>
        <v>18.704958414652491</v>
      </c>
      <c r="D270" s="34">
        <f t="shared" si="161"/>
        <v>46.55548722968657</v>
      </c>
      <c r="E270" s="34">
        <f t="shared" si="162"/>
        <v>0</v>
      </c>
      <c r="F270" s="34">
        <f t="shared" si="163"/>
        <v>318.2301573440181</v>
      </c>
      <c r="G270">
        <f t="shared" si="164"/>
        <v>-0.23512293435506279</v>
      </c>
      <c r="H270">
        <f t="shared" si="165"/>
        <v>0</v>
      </c>
      <c r="I270" s="34">
        <f t="shared" si="166"/>
        <v>0.41638147174803408</v>
      </c>
      <c r="J270">
        <f t="shared" si="167"/>
        <v>8.0406923202376537E-2</v>
      </c>
      <c r="K270">
        <f t="shared" si="168"/>
        <v>1.0792875597634435E-4</v>
      </c>
      <c r="L270">
        <f t="shared" si="169"/>
        <v>0.11598928917367199</v>
      </c>
      <c r="M270" s="26">
        <f t="shared" si="170"/>
        <v>8.0406923202376537E-2</v>
      </c>
      <c r="N270" s="34" t="e">
        <f t="shared" si="171"/>
        <v>#DIV/0!</v>
      </c>
      <c r="O270" s="34" t="e">
        <f t="shared" si="172"/>
        <v>#DIV/0!</v>
      </c>
      <c r="P270" s="35" t="e">
        <f t="shared" si="173"/>
        <v>#DIV/0!</v>
      </c>
      <c r="Q270" s="35" t="e">
        <f t="shared" si="174"/>
        <v>#NUM!</v>
      </c>
      <c r="R270" s="44"/>
      <c r="S270" s="94">
        <v>15</v>
      </c>
      <c r="T270" s="95">
        <f t="shared" si="175"/>
        <v>24.140160009149998</v>
      </c>
      <c r="U270" s="96">
        <f t="shared" si="176"/>
        <v>-3.571428571428557E-3</v>
      </c>
      <c r="V270" s="97">
        <f t="shared" si="177"/>
        <v>1.7398393376050798</v>
      </c>
      <c r="W270" s="98">
        <f t="shared" si="178"/>
        <v>460</v>
      </c>
      <c r="X270" s="98">
        <f>'Elevation Data'!K272</f>
        <v>450</v>
      </c>
      <c r="Y270" s="99">
        <f t="shared" si="179"/>
        <v>455</v>
      </c>
      <c r="Z270" s="99">
        <f t="shared" si="180"/>
        <v>233.29999999999998</v>
      </c>
      <c r="AA270" s="99">
        <f>'Elevation Data'!J272</f>
        <v>236.1</v>
      </c>
      <c r="AB270" s="100">
        <f t="shared" si="181"/>
        <v>2.8000000000000114</v>
      </c>
      <c r="AC270" s="98">
        <f t="shared" si="182"/>
        <v>-10</v>
      </c>
    </row>
    <row r="271" spans="1:29" ht="15" customHeight="1" x14ac:dyDescent="0.25">
      <c r="A271">
        <f t="shared" si="158"/>
        <v>18.762953059239329</v>
      </c>
      <c r="B271" s="31">
        <f t="shared" si="159"/>
        <v>18.845802551506239</v>
      </c>
      <c r="C271" s="93">
        <f t="shared" si="160"/>
        <v>18.804377805372784</v>
      </c>
      <c r="D271" s="34">
        <f t="shared" si="161"/>
        <v>45.985324764200392</v>
      </c>
      <c r="E271" s="34">
        <f t="shared" si="162"/>
        <v>0</v>
      </c>
      <c r="F271" s="34">
        <f t="shared" si="163"/>
        <v>318.14862619630765</v>
      </c>
      <c r="G271">
        <f t="shared" si="164"/>
        <v>0.49375458282356116</v>
      </c>
      <c r="H271">
        <f t="shared" si="165"/>
        <v>0</v>
      </c>
      <c r="I271" s="34">
        <f t="shared" si="166"/>
        <v>0.41638147174803408</v>
      </c>
      <c r="J271">
        <f t="shared" si="167"/>
        <v>8.057039450779778E-2</v>
      </c>
      <c r="K271">
        <f t="shared" si="168"/>
        <v>1.0814818054737957E-4</v>
      </c>
      <c r="L271">
        <f t="shared" si="169"/>
        <v>8.2849492266908228E-2</v>
      </c>
      <c r="M271" s="26">
        <f t="shared" si="170"/>
        <v>8.057039450779778E-2</v>
      </c>
      <c r="N271" s="34" t="e">
        <f t="shared" si="171"/>
        <v>#DIV/0!</v>
      </c>
      <c r="O271" s="34" t="e">
        <f t="shared" si="172"/>
        <v>#DIV/0!</v>
      </c>
      <c r="P271" s="35" t="e">
        <f t="shared" si="173"/>
        <v>#DIV/0!</v>
      </c>
      <c r="Q271" s="35" t="e">
        <f t="shared" si="174"/>
        <v>#NUM!</v>
      </c>
      <c r="R271" s="44"/>
      <c r="S271" s="94">
        <v>15</v>
      </c>
      <c r="T271" s="95">
        <f t="shared" si="175"/>
        <v>24.140160009149998</v>
      </c>
      <c r="U271" s="96">
        <f t="shared" si="176"/>
        <v>7.4999999999999997E-3</v>
      </c>
      <c r="V271" s="97">
        <f t="shared" si="177"/>
        <v>1.2427423840036234</v>
      </c>
      <c r="W271" s="98">
        <f t="shared" si="178"/>
        <v>450</v>
      </c>
      <c r="X271" s="98">
        <f>'Elevation Data'!K273</f>
        <v>465</v>
      </c>
      <c r="Y271" s="99">
        <f t="shared" si="179"/>
        <v>457.5</v>
      </c>
      <c r="Z271" s="99">
        <f t="shared" si="180"/>
        <v>236.1</v>
      </c>
      <c r="AA271" s="99">
        <f>'Elevation Data'!J273</f>
        <v>238.1</v>
      </c>
      <c r="AB271" s="100">
        <f t="shared" si="181"/>
        <v>2</v>
      </c>
      <c r="AC271" s="98">
        <f t="shared" si="182"/>
        <v>15</v>
      </c>
    </row>
    <row r="272" spans="1:29" ht="15" customHeight="1" x14ac:dyDescent="0.25">
      <c r="A272">
        <f t="shared" si="158"/>
        <v>18.845802551506239</v>
      </c>
      <c r="B272" s="31">
        <f t="shared" si="159"/>
        <v>18.866514924572964</v>
      </c>
      <c r="C272" s="93">
        <f t="shared" si="160"/>
        <v>18.856158738039603</v>
      </c>
      <c r="D272" s="34">
        <f t="shared" si="161"/>
        <v>45.69259624150547</v>
      </c>
      <c r="E272" s="34">
        <f t="shared" si="162"/>
        <v>0</v>
      </c>
      <c r="F272" s="34">
        <f t="shared" si="163"/>
        <v>317.93670903688076</v>
      </c>
      <c r="G272">
        <f t="shared" si="164"/>
        <v>-0.26333754406025317</v>
      </c>
      <c r="H272">
        <f t="shared" si="165"/>
        <v>0</v>
      </c>
      <c r="I272" s="34">
        <f t="shared" si="166"/>
        <v>0.41638147174803408</v>
      </c>
      <c r="J272">
        <f t="shared" si="167"/>
        <v>8.0325695193072852E-2</v>
      </c>
      <c r="K272">
        <f t="shared" si="168"/>
        <v>1.0781972509137295E-4</v>
      </c>
      <c r="L272">
        <f t="shared" si="169"/>
        <v>2.0712373066727057E-2</v>
      </c>
      <c r="M272" s="26">
        <f t="shared" si="170"/>
        <v>8.0325695193072852E-2</v>
      </c>
      <c r="N272" s="34" t="e">
        <f t="shared" si="171"/>
        <v>#DIV/0!</v>
      </c>
      <c r="O272" s="34" t="e">
        <f t="shared" si="172"/>
        <v>#DIV/0!</v>
      </c>
      <c r="P272" s="35" t="e">
        <f t="shared" si="173"/>
        <v>#DIV/0!</v>
      </c>
      <c r="Q272" s="35" t="e">
        <f t="shared" si="174"/>
        <v>#NUM!</v>
      </c>
      <c r="R272" s="44"/>
      <c r="S272" s="94">
        <v>15</v>
      </c>
      <c r="T272" s="95">
        <f t="shared" si="175"/>
        <v>24.140160009149998</v>
      </c>
      <c r="U272" s="96">
        <f t="shared" si="176"/>
        <v>-4.0000000000000001E-3</v>
      </c>
      <c r="V272" s="97">
        <f t="shared" si="177"/>
        <v>0.31068559600090584</v>
      </c>
      <c r="W272" s="98">
        <f t="shared" si="178"/>
        <v>465</v>
      </c>
      <c r="X272" s="98">
        <f>'Elevation Data'!K274</f>
        <v>463</v>
      </c>
      <c r="Y272" s="99">
        <f t="shared" si="179"/>
        <v>464</v>
      </c>
      <c r="Z272" s="99">
        <f t="shared" si="180"/>
        <v>238.1</v>
      </c>
      <c r="AA272" s="99">
        <f>'Elevation Data'!J274</f>
        <v>238.6</v>
      </c>
      <c r="AB272" s="100">
        <f t="shared" si="181"/>
        <v>0.5</v>
      </c>
      <c r="AC272" s="98">
        <f t="shared" si="182"/>
        <v>-2</v>
      </c>
    </row>
    <row r="273" spans="1:29" ht="15" customHeight="1" thickBot="1" x14ac:dyDescent="0.3">
      <c r="A273">
        <f t="shared" si="158"/>
        <v>18.866514924572964</v>
      </c>
      <c r="B273" s="31">
        <f t="shared" si="159"/>
        <v>18.907939670706419</v>
      </c>
      <c r="C273" s="93">
        <f t="shared" si="160"/>
        <v>18.88722729763969</v>
      </c>
      <c r="D273" s="34">
        <f t="shared" si="161"/>
        <v>45.518361085794496</v>
      </c>
      <c r="E273" s="34">
        <f t="shared" si="162"/>
        <v>0</v>
      </c>
      <c r="F273" s="34">
        <f t="shared" si="163"/>
        <v>318.0182047271428</v>
      </c>
      <c r="G273">
        <f t="shared" si="164"/>
        <v>-0.19750338846586735</v>
      </c>
      <c r="H273">
        <f t="shared" si="165"/>
        <v>0</v>
      </c>
      <c r="I273" s="34">
        <f t="shared" si="166"/>
        <v>0.41638147174803408</v>
      </c>
      <c r="J273">
        <f t="shared" si="167"/>
        <v>8.0362899699602267E-2</v>
      </c>
      <c r="K273">
        <f t="shared" si="168"/>
        <v>1.0786966402631177E-4</v>
      </c>
      <c r="L273">
        <f t="shared" si="169"/>
        <v>4.1424746133454114E-2</v>
      </c>
      <c r="M273" s="26">
        <f t="shared" si="170"/>
        <v>8.0362899699602267E-2</v>
      </c>
      <c r="N273" s="34" t="e">
        <f t="shared" si="171"/>
        <v>#DIV/0!</v>
      </c>
      <c r="O273" s="34" t="e">
        <f t="shared" si="172"/>
        <v>#DIV/0!</v>
      </c>
      <c r="P273" s="35" t="e">
        <f t="shared" si="173"/>
        <v>#DIV/0!</v>
      </c>
      <c r="Q273" s="35" t="e">
        <f t="shared" si="174"/>
        <v>#NUM!</v>
      </c>
      <c r="R273" s="44"/>
      <c r="S273" s="94">
        <v>15</v>
      </c>
      <c r="T273" s="95">
        <f t="shared" si="175"/>
        <v>24.140160009149998</v>
      </c>
      <c r="U273" s="96">
        <f t="shared" si="176"/>
        <v>-3.0000000000000001E-3</v>
      </c>
      <c r="V273" s="97">
        <f t="shared" si="177"/>
        <v>0.62137119200181168</v>
      </c>
      <c r="W273" s="98">
        <f t="shared" si="178"/>
        <v>463</v>
      </c>
      <c r="X273" s="98">
        <f>'Elevation Data'!K275</f>
        <v>460</v>
      </c>
      <c r="Y273" s="99">
        <f t="shared" si="179"/>
        <v>461.5</v>
      </c>
      <c r="Z273" s="99">
        <f t="shared" si="180"/>
        <v>238.6</v>
      </c>
      <c r="AA273" s="99">
        <f>'Elevation Data'!J275</f>
        <v>239.6</v>
      </c>
      <c r="AB273" s="100">
        <f t="shared" si="181"/>
        <v>1</v>
      </c>
      <c r="AC273" s="98">
        <f t="shared" si="182"/>
        <v>-3</v>
      </c>
    </row>
    <row r="274" spans="1:29" ht="15" customHeight="1" thickBot="1" x14ac:dyDescent="0.3">
      <c r="A274" s="74"/>
      <c r="B274" s="75">
        <v>17</v>
      </c>
      <c r="C274" s="74" t="s">
        <v>227</v>
      </c>
      <c r="D274" s="43"/>
      <c r="E274" s="43"/>
      <c r="F274" s="43"/>
      <c r="G274" s="59"/>
      <c r="H274" s="59"/>
      <c r="I274" s="59"/>
      <c r="J274" s="59"/>
      <c r="K274" s="59"/>
      <c r="L274" s="59"/>
      <c r="M274" s="59"/>
      <c r="N274" s="43"/>
      <c r="O274" s="43"/>
      <c r="P274" s="44"/>
      <c r="Q274" s="44"/>
      <c r="R274" s="44"/>
      <c r="S274" s="29"/>
      <c r="T274" s="34"/>
      <c r="Y274" s="7"/>
      <c r="Z274" s="7"/>
      <c r="AA274" s="7"/>
    </row>
    <row r="275" spans="1:29" ht="15" customHeight="1" x14ac:dyDescent="0.25">
      <c r="B275" s="7"/>
      <c r="C275" s="33" t="s">
        <v>106</v>
      </c>
      <c r="D275" s="34" t="s">
        <v>189</v>
      </c>
      <c r="E275" s="33" t="s">
        <v>190</v>
      </c>
      <c r="N275" s="34"/>
      <c r="O275" s="34"/>
      <c r="P275" s="53" t="s">
        <v>192</v>
      </c>
      <c r="Q275" s="54" t="e">
        <f>$AH$26*#REF!</f>
        <v>#REF!</v>
      </c>
      <c r="R275" s="35"/>
      <c r="S275" s="29"/>
      <c r="T275" s="34"/>
      <c r="U275" s="68" t="s">
        <v>214</v>
      </c>
      <c r="V275" s="72">
        <f>SUM(V2:V273)</f>
        <v>148.88053760363394</v>
      </c>
      <c r="W275" s="72"/>
      <c r="X275" s="72"/>
      <c r="Y275" s="7"/>
      <c r="Z275" s="7"/>
      <c r="AA275" s="7"/>
    </row>
    <row r="276" spans="1:29" ht="15" customHeight="1" x14ac:dyDescent="0.25">
      <c r="A276" t="s">
        <v>163</v>
      </c>
      <c r="B276" s="7"/>
      <c r="C276" s="34"/>
      <c r="D276" s="34"/>
      <c r="E276" s="34"/>
      <c r="N276" s="34"/>
      <c r="O276" s="34"/>
      <c r="P276" s="35"/>
      <c r="Q276" s="35"/>
      <c r="R276" s="35"/>
      <c r="S276" s="29"/>
      <c r="T276" s="34"/>
      <c r="Y276" s="7"/>
      <c r="Z276" s="7"/>
      <c r="AA276" s="7"/>
    </row>
    <row r="277" spans="1:29" ht="15" customHeight="1" x14ac:dyDescent="0.25">
      <c r="A277" t="s">
        <v>151</v>
      </c>
      <c r="B277" s="7">
        <v>17.25</v>
      </c>
      <c r="C277" s="34">
        <f>90-(90-$AH$14)*SIN((180*(B277-$AH$15))/$AH$17*3.1416/180)-30</f>
        <v>26.030921342396454</v>
      </c>
      <c r="D277" s="34">
        <f>$AH$20*((COS(C277*3.1416/180))^0.3)</f>
        <v>0</v>
      </c>
      <c r="E277" s="34">
        <f>D277*0.5*0.66</f>
        <v>0</v>
      </c>
      <c r="N277" s="34"/>
      <c r="O277" s="34"/>
      <c r="P277" s="35"/>
      <c r="Q277" s="35"/>
      <c r="R277" s="35"/>
      <c r="S277" s="29"/>
      <c r="T277" s="34"/>
      <c r="Y277" s="7"/>
      <c r="Z277" s="7"/>
      <c r="AA277" s="7"/>
    </row>
    <row r="278" spans="1:29" ht="15" customHeight="1" x14ac:dyDescent="0.25">
      <c r="A278" t="s">
        <v>152</v>
      </c>
      <c r="B278" s="7">
        <v>17.75</v>
      </c>
      <c r="C278" s="34">
        <f>90-(90-$AH$14)*SIN((180*(B278-$AH$15))/$AH$17*3.1416/180)-30</f>
        <v>22.548964124560065</v>
      </c>
      <c r="D278" s="34">
        <f>$AH$20*((COS(C278*3.1416/180))^0.3)</f>
        <v>0</v>
      </c>
      <c r="E278" s="34">
        <f>D278*0.5*0.66</f>
        <v>0</v>
      </c>
      <c r="N278" s="34"/>
      <c r="O278" s="34"/>
      <c r="P278" s="35"/>
      <c r="Q278" s="35"/>
      <c r="R278" s="35"/>
      <c r="S278" s="29"/>
      <c r="T278" s="34"/>
      <c r="Y278" s="7"/>
      <c r="Z278" s="7"/>
      <c r="AA278" s="7"/>
    </row>
    <row r="279" spans="1:29" ht="15" customHeight="1" x14ac:dyDescent="0.25">
      <c r="A279" t="s">
        <v>153</v>
      </c>
      <c r="B279" s="7">
        <v>18.25</v>
      </c>
      <c r="C279" s="34">
        <f>90-(90-$AH$14)*SIN((180*(B279-$AH$15))/$AH$17*3.1416/180)-30</f>
        <v>19.297279119694323</v>
      </c>
      <c r="D279" s="34">
        <f>$AH$20*((COS(C279*3.1416/180))^0.3)</f>
        <v>0</v>
      </c>
      <c r="E279" s="34">
        <f t="shared" ref="E279:E288" si="183">D279*0.5*0.66</f>
        <v>0</v>
      </c>
      <c r="M279" s="57"/>
      <c r="N279" s="34"/>
      <c r="O279" s="34"/>
      <c r="P279" s="35"/>
      <c r="Q279" s="35"/>
      <c r="R279" s="35"/>
      <c r="S279" s="29"/>
      <c r="T279" s="34"/>
      <c r="Y279" s="7"/>
      <c r="Z279" s="7"/>
      <c r="AA279" s="7"/>
    </row>
    <row r="280" spans="1:29" ht="15" customHeight="1" x14ac:dyDescent="0.25">
      <c r="A280" t="s">
        <v>154</v>
      </c>
      <c r="B280" s="7">
        <v>18.75</v>
      </c>
      <c r="C280" s="34">
        <f>90-(90-$AH$14)*SIN((180*(B280-$AH$15))/$AH$17*3.1416/180)-30</f>
        <v>16.295859705404162</v>
      </c>
      <c r="D280" s="34">
        <f>$AH$20*((COS(C280*3.1416/180))^0.3)</f>
        <v>0</v>
      </c>
      <c r="E280" s="34">
        <f t="shared" si="183"/>
        <v>0</v>
      </c>
      <c r="M280" s="57" t="s">
        <v>219</v>
      </c>
      <c r="N280" s="35" t="e">
        <f>((E7-F7-G7-H7-I7)*L7*0.66)/($AH$26)</f>
        <v>#NUM!</v>
      </c>
      <c r="O280" s="34"/>
      <c r="P280" s="35"/>
      <c r="Q280" s="35"/>
      <c r="R280" s="35"/>
      <c r="S280" s="29"/>
      <c r="T280" s="34"/>
      <c r="Y280" s="7"/>
      <c r="Z280" s="7"/>
      <c r="AA280" s="7"/>
    </row>
    <row r="281" spans="1:29" ht="15" customHeight="1" x14ac:dyDescent="0.25">
      <c r="A281" t="s">
        <v>155</v>
      </c>
      <c r="B281" s="7">
        <v>19.25</v>
      </c>
      <c r="C281" s="34">
        <f>90-(90-$AH$14)*SIN((180*(B281-$AH$15))/$AH$17*3.1416/180)-30</f>
        <v>13.56316047111352</v>
      </c>
      <c r="D281" s="34">
        <f>$AH$20*((COS(C281*3.1416/180))^0.3)</f>
        <v>0</v>
      </c>
      <c r="E281" s="34">
        <f t="shared" si="183"/>
        <v>0</v>
      </c>
      <c r="N281" s="35"/>
      <c r="O281" s="34"/>
      <c r="P281" s="35"/>
      <c r="Q281" s="35"/>
      <c r="R281" s="35"/>
      <c r="S281" s="29"/>
      <c r="T281" s="34"/>
      <c r="Y281" s="7"/>
      <c r="Z281" s="7"/>
      <c r="AA281" s="7"/>
    </row>
    <row r="282" spans="1:29" ht="15" customHeight="1" x14ac:dyDescent="0.25">
      <c r="A282" t="s">
        <v>156</v>
      </c>
      <c r="B282" s="7"/>
      <c r="C282" s="34"/>
      <c r="D282" s="34"/>
      <c r="E282" s="34"/>
      <c r="N282" s="35"/>
      <c r="O282" s="34"/>
      <c r="P282" s="35"/>
      <c r="Q282" s="35"/>
      <c r="R282" s="35"/>
      <c r="S282" s="29"/>
      <c r="T282" s="34"/>
      <c r="Y282" s="7"/>
      <c r="Z282" s="7"/>
      <c r="AA282" s="7"/>
    </row>
    <row r="283" spans="1:29" ht="15" customHeight="1" x14ac:dyDescent="0.25">
      <c r="A283" t="s">
        <v>153</v>
      </c>
      <c r="B283" s="7">
        <v>6.25</v>
      </c>
      <c r="C283" s="34">
        <f t="shared" ref="C283:C288" si="184">90-(90-$AH$14)*SIN((180*(B283-$AH$15))/$AH$17*3.1416/180)-30</f>
        <v>110.46066881581547</v>
      </c>
      <c r="D283" s="34" t="e">
        <f t="shared" ref="D283:D288" si="185">$AH$20*((COS(C283*3.1416/180))^0.3)</f>
        <v>#NUM!</v>
      </c>
      <c r="E283" s="34" t="e">
        <f t="shared" si="183"/>
        <v>#NUM!</v>
      </c>
      <c r="N283" s="35"/>
      <c r="Q283" s="7"/>
      <c r="R283" s="7"/>
      <c r="S283" s="29"/>
      <c r="T283" s="34"/>
      <c r="Y283" s="7"/>
      <c r="Z283" s="7"/>
      <c r="AA283" s="7"/>
    </row>
    <row r="284" spans="1:29" ht="15" customHeight="1" x14ac:dyDescent="0.25">
      <c r="A284" t="s">
        <v>154</v>
      </c>
      <c r="B284" s="7">
        <v>6.75</v>
      </c>
      <c r="C284" s="34">
        <f t="shared" si="184"/>
        <v>108.22849046097357</v>
      </c>
      <c r="D284" s="34" t="e">
        <f t="shared" si="185"/>
        <v>#NUM!</v>
      </c>
      <c r="E284" s="34" t="e">
        <f t="shared" si="183"/>
        <v>#NUM!</v>
      </c>
      <c r="N284" s="35"/>
      <c r="O284" s="34"/>
      <c r="P284" s="7"/>
      <c r="Q284" s="7"/>
      <c r="R284" s="7"/>
      <c r="S284" s="29"/>
      <c r="T284" s="34"/>
      <c r="Y284" s="7"/>
      <c r="Z284" s="7"/>
      <c r="AA284" s="7"/>
    </row>
    <row r="285" spans="1:29" ht="15" customHeight="1" x14ac:dyDescent="0.25">
      <c r="A285" t="s">
        <v>155</v>
      </c>
      <c r="B285" s="7">
        <v>7.25</v>
      </c>
      <c r="C285" s="34">
        <f t="shared" si="184"/>
        <v>105.69977341322024</v>
      </c>
      <c r="D285" s="34" t="e">
        <f t="shared" si="185"/>
        <v>#NUM!</v>
      </c>
      <c r="E285" s="34" t="e">
        <f t="shared" si="183"/>
        <v>#NUM!</v>
      </c>
      <c r="N285" s="35"/>
      <c r="O285" s="34"/>
      <c r="P285" s="7"/>
      <c r="Q285" s="7"/>
      <c r="R285" s="7"/>
      <c r="S285" s="29"/>
      <c r="T285" s="34"/>
      <c r="Y285" s="7"/>
      <c r="Z285" s="7"/>
      <c r="AA285" s="7"/>
    </row>
    <row r="286" spans="1:29" ht="15" customHeight="1" x14ac:dyDescent="0.25">
      <c r="A286" t="s">
        <v>160</v>
      </c>
      <c r="B286" s="7">
        <v>7.75</v>
      </c>
      <c r="C286" s="34">
        <f t="shared" si="184"/>
        <v>102.89006579444188</v>
      </c>
      <c r="D286" s="34" t="e">
        <f t="shared" si="185"/>
        <v>#NUM!</v>
      </c>
      <c r="E286" s="34" t="e">
        <f t="shared" si="183"/>
        <v>#NUM!</v>
      </c>
      <c r="N286" s="35"/>
    </row>
    <row r="287" spans="1:29" ht="15" customHeight="1" x14ac:dyDescent="0.25">
      <c r="A287" t="s">
        <v>161</v>
      </c>
      <c r="B287" s="7">
        <v>8.25</v>
      </c>
      <c r="C287" s="34">
        <f t="shared" si="184"/>
        <v>99.81664343095548</v>
      </c>
      <c r="D287" s="34" t="e">
        <f t="shared" si="185"/>
        <v>#NUM!</v>
      </c>
      <c r="E287" s="34" t="e">
        <f t="shared" si="183"/>
        <v>#NUM!</v>
      </c>
      <c r="N287" s="35"/>
      <c r="U287"/>
      <c r="V287"/>
      <c r="W287"/>
      <c r="X287"/>
    </row>
    <row r="288" spans="1:29" ht="15" customHeight="1" x14ac:dyDescent="0.25">
      <c r="A288" t="s">
        <v>162</v>
      </c>
      <c r="B288" s="7">
        <v>8.75</v>
      </c>
      <c r="C288" s="34">
        <f t="shared" si="184"/>
        <v>96.49840363100607</v>
      </c>
      <c r="D288" s="34" t="e">
        <f t="shared" si="185"/>
        <v>#NUM!</v>
      </c>
      <c r="E288" s="34" t="e">
        <f t="shared" si="183"/>
        <v>#NUM!</v>
      </c>
      <c r="N288" s="35"/>
      <c r="U288"/>
      <c r="V288"/>
      <c r="W288"/>
      <c r="X288"/>
    </row>
    <row r="289" spans="2:24" ht="15" customHeight="1" x14ac:dyDescent="0.25">
      <c r="B289" s="7"/>
      <c r="C289" s="34"/>
      <c r="D289" s="55" t="s">
        <v>191</v>
      </c>
      <c r="E289" s="56" t="e">
        <f>SUM(E277:E288)</f>
        <v>#NUM!</v>
      </c>
      <c r="F289" s="56" t="e">
        <f>E289*0.7</f>
        <v>#NUM!</v>
      </c>
      <c r="G289" s="56" t="e">
        <f>E289*0.5</f>
        <v>#NUM!</v>
      </c>
      <c r="H289" s="56" t="e">
        <f>E289*0.25</f>
        <v>#NUM!</v>
      </c>
      <c r="N289" s="35"/>
      <c r="U289"/>
      <c r="V289"/>
      <c r="W289"/>
      <c r="X289"/>
    </row>
    <row r="290" spans="2:24" ht="15" customHeight="1" x14ac:dyDescent="0.25">
      <c r="E290" s="7" t="s">
        <v>215</v>
      </c>
      <c r="F290" s="7" t="s">
        <v>216</v>
      </c>
      <c r="G290" s="7" t="s">
        <v>217</v>
      </c>
      <c r="H290" s="7" t="s">
        <v>218</v>
      </c>
      <c r="N290" s="35"/>
      <c r="U290"/>
      <c r="V290"/>
      <c r="W290"/>
      <c r="X290"/>
    </row>
    <row r="291" spans="2:24" ht="15" customHeight="1" x14ac:dyDescent="0.25">
      <c r="N291" s="35"/>
      <c r="U291"/>
      <c r="V291"/>
      <c r="W291"/>
      <c r="X291"/>
    </row>
    <row r="292" spans="2:24" ht="15" customHeight="1" x14ac:dyDescent="0.25">
      <c r="N292" s="35"/>
      <c r="U292"/>
      <c r="V292"/>
      <c r="W292"/>
      <c r="X292"/>
    </row>
    <row r="293" spans="2:24" ht="15" customHeight="1" x14ac:dyDescent="0.25">
      <c r="N293" s="35"/>
      <c r="U293"/>
      <c r="V293"/>
      <c r="W293"/>
      <c r="X293"/>
    </row>
    <row r="294" spans="2:24" ht="15" customHeight="1" x14ac:dyDescent="0.25">
      <c r="N294" s="35"/>
      <c r="U294"/>
      <c r="V294"/>
      <c r="W294"/>
      <c r="X294"/>
    </row>
    <row r="295" spans="2:24" ht="15" customHeight="1" x14ac:dyDescent="0.25">
      <c r="N295" s="35"/>
      <c r="U295"/>
      <c r="V295"/>
      <c r="W295"/>
      <c r="X295"/>
    </row>
    <row r="296" spans="2:24" ht="15" customHeight="1" x14ac:dyDescent="0.25">
      <c r="N296" s="35"/>
      <c r="U296"/>
      <c r="V296"/>
      <c r="W296"/>
      <c r="X296"/>
    </row>
    <row r="297" spans="2:24" ht="15" customHeight="1" x14ac:dyDescent="0.25">
      <c r="N297" s="35"/>
      <c r="U297"/>
      <c r="V297"/>
      <c r="W297"/>
      <c r="X297"/>
    </row>
    <row r="298" spans="2:24" ht="15" customHeight="1" x14ac:dyDescent="0.25">
      <c r="N298" s="35"/>
      <c r="U298"/>
      <c r="V298"/>
      <c r="W298"/>
      <c r="X298"/>
    </row>
    <row r="299" spans="2:24" ht="15" customHeight="1" x14ac:dyDescent="0.25">
      <c r="N299" s="35"/>
      <c r="U299"/>
      <c r="V299"/>
      <c r="W299"/>
      <c r="X299"/>
    </row>
    <row r="300" spans="2:24" ht="15" customHeight="1" x14ac:dyDescent="0.25">
      <c r="N300" s="35"/>
      <c r="U300"/>
      <c r="V300"/>
      <c r="W300"/>
      <c r="X300"/>
    </row>
    <row r="301" spans="2:24" ht="15" customHeight="1" x14ac:dyDescent="0.25">
      <c r="N301" s="35"/>
      <c r="U301"/>
      <c r="V301"/>
      <c r="W301"/>
      <c r="X301"/>
    </row>
    <row r="302" spans="2:24" ht="15" customHeight="1" x14ac:dyDescent="0.25">
      <c r="N302" s="35"/>
      <c r="U302"/>
      <c r="V302"/>
      <c r="W302"/>
      <c r="X302"/>
    </row>
    <row r="303" spans="2:24" ht="15" customHeight="1" x14ac:dyDescent="0.25">
      <c r="N303" s="35"/>
      <c r="U303"/>
      <c r="V303"/>
      <c r="W303"/>
      <c r="X303"/>
    </row>
    <row r="304" spans="2:24" ht="15" customHeight="1" x14ac:dyDescent="0.25">
      <c r="N304" s="35"/>
    </row>
    <row r="305" spans="14:14" ht="15" customHeight="1" x14ac:dyDescent="0.25">
      <c r="N305" s="35"/>
    </row>
    <row r="306" spans="14:14" ht="15" customHeight="1" x14ac:dyDescent="0.25">
      <c r="N306" s="35"/>
    </row>
    <row r="307" spans="14:14" ht="15" customHeight="1" x14ac:dyDescent="0.25">
      <c r="N307" s="35"/>
    </row>
    <row r="308" spans="14:14" ht="15" customHeight="1" x14ac:dyDescent="0.25"/>
    <row r="309" spans="14:14" ht="15" customHeight="1" x14ac:dyDescent="0.25"/>
    <row r="310" spans="14:14" ht="15" customHeight="1" x14ac:dyDescent="0.25"/>
    <row r="311" spans="14:14" ht="15" customHeight="1" x14ac:dyDescent="0.25"/>
    <row r="312" spans="14:14" ht="15" customHeight="1" x14ac:dyDescent="0.25"/>
    <row r="313" spans="14:14" ht="15" customHeight="1" x14ac:dyDescent="0.25"/>
    <row r="314" spans="14:14" ht="15" customHeight="1" x14ac:dyDescent="0.25"/>
    <row r="315" spans="14:14" ht="15" customHeight="1" x14ac:dyDescent="0.25"/>
    <row r="316" spans="14:14" ht="15" customHeight="1" x14ac:dyDescent="0.25"/>
    <row r="317" spans="14:14" ht="15" customHeight="1" x14ac:dyDescent="0.25"/>
    <row r="318" spans="14:14" ht="15" customHeight="1" x14ac:dyDescent="0.25"/>
    <row r="319" spans="14:14" ht="15" customHeight="1" x14ac:dyDescent="0.25"/>
    <row r="320" spans="14:14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</sheetData>
  <conditionalFormatting sqref="E289:H289">
    <cfRule type="cellIs" dxfId="1" priority="1" operator="lessThan">
      <formula>$Q275</formula>
    </cfRule>
    <cfRule type="cellIs" dxfId="0" priority="2" operator="greaterThan">
      <formula>$Q275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zoomScale="87" zoomScaleNormal="87" workbookViewId="0">
      <pane ySplit="1" topLeftCell="A93" activePane="bottomLeft" state="frozen"/>
      <selection pane="bottomLeft" activeCell="F105" sqref="F105"/>
    </sheetView>
  </sheetViews>
  <sheetFormatPr defaultRowHeight="15" x14ac:dyDescent="0.25"/>
  <cols>
    <col min="1" max="1" width="9" bestFit="1" customWidth="1"/>
    <col min="2" max="2" width="9.5703125" bestFit="1" customWidth="1"/>
    <col min="3" max="3" width="3.7109375" customWidth="1"/>
    <col min="4" max="4" width="9" bestFit="1" customWidth="1"/>
    <col min="5" max="5" width="9.5703125" bestFit="1" customWidth="1"/>
    <col min="6" max="6" width="8.5703125" style="28" bestFit="1" customWidth="1"/>
    <col min="7" max="7" width="9" bestFit="1" customWidth="1"/>
    <col min="8" max="8" width="9.5703125" bestFit="1" customWidth="1"/>
    <col min="9" max="9" width="3.7109375" customWidth="1"/>
    <col min="10" max="10" width="9" bestFit="1" customWidth="1"/>
    <col min="11" max="11" width="9.5703125" bestFit="1" customWidth="1"/>
    <col min="12" max="12" width="3.7109375" customWidth="1"/>
  </cols>
  <sheetData>
    <row r="1" spans="1:11" x14ac:dyDescent="0.25">
      <c r="A1" s="148" t="s">
        <v>254</v>
      </c>
      <c r="B1" s="148"/>
      <c r="D1" s="148" t="s">
        <v>257</v>
      </c>
      <c r="E1" s="148"/>
      <c r="G1" s="148" t="s">
        <v>258</v>
      </c>
      <c r="H1" s="148"/>
      <c r="J1" s="148" t="s">
        <v>267</v>
      </c>
      <c r="K1" s="148"/>
    </row>
    <row r="2" spans="1:11" x14ac:dyDescent="0.25">
      <c r="A2" t="s">
        <v>255</v>
      </c>
      <c r="B2" t="s">
        <v>256</v>
      </c>
      <c r="D2" t="s">
        <v>255</v>
      </c>
      <c r="E2" t="s">
        <v>256</v>
      </c>
      <c r="G2" t="s">
        <v>255</v>
      </c>
      <c r="H2" t="s">
        <v>256</v>
      </c>
      <c r="J2" t="s">
        <v>255</v>
      </c>
      <c r="K2" t="s">
        <v>256</v>
      </c>
    </row>
    <row r="3" spans="1:11" x14ac:dyDescent="0.25">
      <c r="A3">
        <v>0</v>
      </c>
      <c r="B3">
        <v>197</v>
      </c>
      <c r="D3">
        <v>0</v>
      </c>
      <c r="E3">
        <v>197</v>
      </c>
      <c r="G3">
        <v>0</v>
      </c>
      <c r="H3">
        <v>197</v>
      </c>
      <c r="J3">
        <v>0</v>
      </c>
      <c r="K3">
        <v>1060</v>
      </c>
    </row>
    <row r="4" spans="1:11" x14ac:dyDescent="0.25">
      <c r="B4">
        <v>197</v>
      </c>
      <c r="E4">
        <v>197</v>
      </c>
      <c r="G4">
        <v>3.8624256014639995</v>
      </c>
      <c r="H4">
        <v>197</v>
      </c>
      <c r="J4">
        <v>2.1</v>
      </c>
      <c r="K4">
        <v>1034</v>
      </c>
    </row>
    <row r="5" spans="1:11" x14ac:dyDescent="0.25">
      <c r="B5">
        <v>197</v>
      </c>
      <c r="E5">
        <v>197</v>
      </c>
      <c r="G5">
        <v>6.7592448025619998</v>
      </c>
      <c r="H5">
        <v>197</v>
      </c>
      <c r="J5">
        <v>6.9</v>
      </c>
      <c r="K5">
        <v>988</v>
      </c>
    </row>
    <row r="6" spans="1:11" x14ac:dyDescent="0.25">
      <c r="B6">
        <v>197</v>
      </c>
      <c r="E6">
        <v>197</v>
      </c>
      <c r="G6">
        <v>6.9201792026229993</v>
      </c>
      <c r="H6">
        <v>197</v>
      </c>
      <c r="J6">
        <v>7.1</v>
      </c>
      <c r="K6">
        <v>980</v>
      </c>
    </row>
    <row r="7" spans="1:11" x14ac:dyDescent="0.25">
      <c r="B7">
        <v>197</v>
      </c>
      <c r="E7">
        <v>197</v>
      </c>
      <c r="G7">
        <v>8.0467200030499999</v>
      </c>
      <c r="H7">
        <v>197</v>
      </c>
      <c r="J7">
        <v>7.5</v>
      </c>
      <c r="K7">
        <v>980</v>
      </c>
    </row>
    <row r="8" spans="1:11" x14ac:dyDescent="0.25">
      <c r="B8">
        <v>197</v>
      </c>
      <c r="E8">
        <v>197</v>
      </c>
      <c r="G8">
        <v>10.138867203842999</v>
      </c>
      <c r="H8">
        <v>197</v>
      </c>
      <c r="J8">
        <v>8.1999999999999993</v>
      </c>
      <c r="K8">
        <v>976</v>
      </c>
    </row>
    <row r="9" spans="1:11" x14ac:dyDescent="0.25">
      <c r="B9">
        <v>197</v>
      </c>
      <c r="E9">
        <v>197</v>
      </c>
      <c r="G9">
        <v>12.391948804697</v>
      </c>
      <c r="H9">
        <v>197</v>
      </c>
      <c r="J9">
        <v>8.3000000000000007</v>
      </c>
      <c r="K9">
        <v>969</v>
      </c>
    </row>
    <row r="10" spans="1:11" x14ac:dyDescent="0.25">
      <c r="B10">
        <v>197</v>
      </c>
      <c r="E10">
        <v>197</v>
      </c>
      <c r="G10">
        <v>13.196620805001999</v>
      </c>
      <c r="H10">
        <v>197</v>
      </c>
      <c r="J10">
        <v>9.1</v>
      </c>
      <c r="K10">
        <v>969</v>
      </c>
    </row>
    <row r="11" spans="1:11" x14ac:dyDescent="0.25">
      <c r="B11">
        <v>197</v>
      </c>
      <c r="E11">
        <v>197</v>
      </c>
      <c r="G11">
        <v>14.001292805306999</v>
      </c>
      <c r="H11">
        <v>197</v>
      </c>
      <c r="J11">
        <v>9.6</v>
      </c>
      <c r="K11">
        <v>956</v>
      </c>
    </row>
    <row r="12" spans="1:11" x14ac:dyDescent="0.25">
      <c r="B12">
        <v>197</v>
      </c>
      <c r="E12">
        <v>197</v>
      </c>
      <c r="G12">
        <v>14.645030405550999</v>
      </c>
      <c r="H12">
        <v>197</v>
      </c>
      <c r="J12">
        <v>10.1</v>
      </c>
      <c r="K12">
        <v>961</v>
      </c>
    </row>
    <row r="13" spans="1:11" x14ac:dyDescent="0.25">
      <c r="B13">
        <v>197</v>
      </c>
      <c r="E13">
        <v>197</v>
      </c>
      <c r="G13">
        <v>14.966899205673</v>
      </c>
      <c r="H13">
        <v>197</v>
      </c>
      <c r="J13">
        <v>10.6</v>
      </c>
      <c r="K13">
        <v>957</v>
      </c>
    </row>
    <row r="14" spans="1:11" x14ac:dyDescent="0.25">
      <c r="B14">
        <v>197</v>
      </c>
      <c r="E14">
        <v>197</v>
      </c>
      <c r="F14" s="147"/>
      <c r="G14">
        <v>15.288768005794999</v>
      </c>
      <c r="H14">
        <v>197</v>
      </c>
      <c r="J14">
        <v>11</v>
      </c>
      <c r="K14">
        <v>952</v>
      </c>
    </row>
    <row r="15" spans="1:11" x14ac:dyDescent="0.25">
      <c r="B15">
        <v>197</v>
      </c>
      <c r="E15">
        <v>197</v>
      </c>
      <c r="G15">
        <v>17.541849606648999</v>
      </c>
      <c r="H15">
        <v>197</v>
      </c>
      <c r="I15" s="2"/>
      <c r="J15">
        <v>11.2</v>
      </c>
      <c r="K15">
        <v>952</v>
      </c>
    </row>
    <row r="16" spans="1:11" x14ac:dyDescent="0.25">
      <c r="B16">
        <v>197</v>
      </c>
      <c r="E16">
        <v>197</v>
      </c>
      <c r="G16">
        <v>18.185587206893</v>
      </c>
      <c r="H16">
        <v>197</v>
      </c>
      <c r="J16">
        <v>11.6</v>
      </c>
      <c r="K16">
        <v>956</v>
      </c>
    </row>
    <row r="17" spans="1:11" x14ac:dyDescent="0.25">
      <c r="B17">
        <v>197</v>
      </c>
      <c r="E17">
        <v>197</v>
      </c>
      <c r="G17">
        <v>19.151193607259</v>
      </c>
      <c r="H17">
        <v>197</v>
      </c>
      <c r="J17">
        <v>11.9</v>
      </c>
      <c r="K17">
        <v>952</v>
      </c>
    </row>
    <row r="18" spans="1:11" x14ac:dyDescent="0.25">
      <c r="A18" s="82"/>
      <c r="B18">
        <v>197</v>
      </c>
      <c r="C18" s="2"/>
      <c r="E18">
        <v>197</v>
      </c>
      <c r="F18" s="147"/>
      <c r="G18">
        <v>19.794931207503002</v>
      </c>
      <c r="H18">
        <v>197</v>
      </c>
      <c r="J18">
        <v>12.5</v>
      </c>
      <c r="K18">
        <v>945</v>
      </c>
    </row>
    <row r="19" spans="1:11" x14ac:dyDescent="0.25">
      <c r="B19">
        <v>197</v>
      </c>
      <c r="E19">
        <v>197</v>
      </c>
      <c r="G19">
        <v>21.243340808051997</v>
      </c>
      <c r="H19">
        <v>197</v>
      </c>
      <c r="J19">
        <v>12.6</v>
      </c>
      <c r="K19">
        <v>944</v>
      </c>
    </row>
    <row r="20" spans="1:11" x14ac:dyDescent="0.25">
      <c r="B20">
        <v>197</v>
      </c>
      <c r="E20">
        <v>197</v>
      </c>
      <c r="G20">
        <v>22.208947208418</v>
      </c>
      <c r="H20">
        <v>197</v>
      </c>
      <c r="J20">
        <v>14</v>
      </c>
      <c r="K20">
        <v>918</v>
      </c>
    </row>
    <row r="21" spans="1:11" x14ac:dyDescent="0.25">
      <c r="B21">
        <v>197</v>
      </c>
      <c r="E21">
        <v>197</v>
      </c>
      <c r="G21">
        <v>23.174553608783999</v>
      </c>
      <c r="H21">
        <v>197</v>
      </c>
      <c r="J21">
        <v>16</v>
      </c>
      <c r="K21">
        <v>910</v>
      </c>
    </row>
    <row r="22" spans="1:11" x14ac:dyDescent="0.25">
      <c r="B22">
        <v>197</v>
      </c>
      <c r="E22">
        <v>197</v>
      </c>
      <c r="G22">
        <v>23.496422408906</v>
      </c>
      <c r="H22">
        <v>197</v>
      </c>
      <c r="I22" s="2"/>
      <c r="J22">
        <v>16.3</v>
      </c>
      <c r="K22">
        <v>903</v>
      </c>
    </row>
    <row r="23" spans="1:11" x14ac:dyDescent="0.25">
      <c r="B23">
        <v>197</v>
      </c>
      <c r="E23">
        <v>197</v>
      </c>
      <c r="G23">
        <v>23.979225609088999</v>
      </c>
      <c r="H23">
        <v>197</v>
      </c>
      <c r="J23">
        <v>20.100000000000001</v>
      </c>
      <c r="K23">
        <v>901</v>
      </c>
    </row>
    <row r="24" spans="1:11" x14ac:dyDescent="0.25">
      <c r="B24">
        <v>197</v>
      </c>
      <c r="E24">
        <v>197</v>
      </c>
      <c r="G24">
        <v>24.140160009149998</v>
      </c>
      <c r="H24">
        <v>197</v>
      </c>
      <c r="J24">
        <v>22.1</v>
      </c>
      <c r="K24">
        <v>896</v>
      </c>
    </row>
    <row r="25" spans="1:11" x14ac:dyDescent="0.25">
      <c r="B25">
        <v>197</v>
      </c>
      <c r="E25">
        <v>197</v>
      </c>
      <c r="G25">
        <v>24.944832009454998</v>
      </c>
      <c r="H25">
        <v>197</v>
      </c>
      <c r="J25">
        <v>24.3</v>
      </c>
      <c r="K25">
        <v>887</v>
      </c>
    </row>
    <row r="26" spans="1:11" x14ac:dyDescent="0.25">
      <c r="B26">
        <v>197</v>
      </c>
      <c r="E26">
        <v>197</v>
      </c>
      <c r="G26">
        <v>25.588569609699</v>
      </c>
      <c r="H26">
        <v>197</v>
      </c>
      <c r="J26">
        <v>25.6</v>
      </c>
      <c r="K26">
        <v>887</v>
      </c>
    </row>
    <row r="27" spans="1:11" x14ac:dyDescent="0.25">
      <c r="B27">
        <v>197</v>
      </c>
      <c r="E27">
        <v>197</v>
      </c>
      <c r="G27">
        <v>27.841651210553</v>
      </c>
      <c r="H27">
        <v>197</v>
      </c>
      <c r="J27">
        <v>26.400000000000002</v>
      </c>
      <c r="K27">
        <v>886</v>
      </c>
    </row>
    <row r="28" spans="1:11" x14ac:dyDescent="0.25">
      <c r="B28">
        <v>197</v>
      </c>
      <c r="E28">
        <v>197</v>
      </c>
      <c r="G28">
        <v>28.646323210858</v>
      </c>
      <c r="H28">
        <v>197</v>
      </c>
      <c r="J28">
        <v>27</v>
      </c>
      <c r="K28">
        <v>886</v>
      </c>
    </row>
    <row r="29" spans="1:11" x14ac:dyDescent="0.25">
      <c r="B29">
        <v>197</v>
      </c>
      <c r="F29" s="147"/>
      <c r="G29">
        <v>29.290060811101998</v>
      </c>
      <c r="H29">
        <v>197</v>
      </c>
      <c r="J29">
        <v>28.1</v>
      </c>
      <c r="K29">
        <v>885</v>
      </c>
    </row>
    <row r="30" spans="1:11" x14ac:dyDescent="0.25">
      <c r="B30">
        <v>197</v>
      </c>
      <c r="G30">
        <v>30.094732811406999</v>
      </c>
      <c r="H30">
        <v>197</v>
      </c>
      <c r="J30">
        <v>29.1</v>
      </c>
      <c r="K30">
        <v>884</v>
      </c>
    </row>
    <row r="31" spans="1:11" x14ac:dyDescent="0.25">
      <c r="B31">
        <v>197</v>
      </c>
      <c r="G31">
        <v>31.382208011894999</v>
      </c>
      <c r="H31">
        <v>197</v>
      </c>
      <c r="J31">
        <v>31</v>
      </c>
      <c r="K31">
        <v>884</v>
      </c>
    </row>
    <row r="32" spans="1:11" x14ac:dyDescent="0.25">
      <c r="B32">
        <v>197</v>
      </c>
      <c r="G32">
        <v>32.347814412261002</v>
      </c>
      <c r="H32">
        <v>197</v>
      </c>
      <c r="J32">
        <v>31.3</v>
      </c>
      <c r="K32">
        <v>882</v>
      </c>
    </row>
    <row r="33" spans="1:11" x14ac:dyDescent="0.25">
      <c r="B33">
        <v>197</v>
      </c>
      <c r="G33">
        <v>32.991552012504997</v>
      </c>
      <c r="H33">
        <v>197</v>
      </c>
      <c r="J33">
        <v>31.6</v>
      </c>
      <c r="K33">
        <v>883</v>
      </c>
    </row>
    <row r="34" spans="1:11" x14ac:dyDescent="0.25">
      <c r="B34">
        <v>197</v>
      </c>
      <c r="G34">
        <v>34.279027212993</v>
      </c>
      <c r="H34">
        <v>197</v>
      </c>
      <c r="J34">
        <v>32</v>
      </c>
      <c r="K34">
        <v>880</v>
      </c>
    </row>
    <row r="35" spans="1:11" x14ac:dyDescent="0.25">
      <c r="B35">
        <v>197</v>
      </c>
      <c r="G35">
        <v>35.566502413481004</v>
      </c>
      <c r="H35">
        <v>197</v>
      </c>
      <c r="J35">
        <v>36.1</v>
      </c>
      <c r="K35">
        <v>869</v>
      </c>
    </row>
    <row r="36" spans="1:11" x14ac:dyDescent="0.25">
      <c r="B36">
        <v>197</v>
      </c>
      <c r="F36" s="147"/>
      <c r="G36">
        <v>40.072665615188996</v>
      </c>
      <c r="H36">
        <v>197</v>
      </c>
      <c r="J36">
        <v>36.200000000000003</v>
      </c>
      <c r="K36">
        <v>870</v>
      </c>
    </row>
    <row r="37" spans="1:11" x14ac:dyDescent="0.25">
      <c r="B37">
        <v>197</v>
      </c>
      <c r="G37">
        <v>41.038272015555002</v>
      </c>
      <c r="H37">
        <v>197</v>
      </c>
      <c r="I37" s="2"/>
      <c r="J37">
        <v>37.1</v>
      </c>
      <c r="K37">
        <v>870</v>
      </c>
    </row>
    <row r="38" spans="1:11" x14ac:dyDescent="0.25">
      <c r="B38">
        <v>197</v>
      </c>
      <c r="G38">
        <v>41.842944015859999</v>
      </c>
      <c r="H38">
        <v>197</v>
      </c>
      <c r="J38">
        <v>38.1</v>
      </c>
      <c r="K38">
        <v>864</v>
      </c>
    </row>
    <row r="39" spans="1:11" x14ac:dyDescent="0.25">
      <c r="G39">
        <v>46.670976017689995</v>
      </c>
      <c r="H39">
        <v>197</v>
      </c>
      <c r="J39">
        <v>38.6</v>
      </c>
      <c r="K39">
        <v>863</v>
      </c>
    </row>
    <row r="40" spans="1:11" x14ac:dyDescent="0.25">
      <c r="A40" s="82"/>
      <c r="C40" s="85"/>
      <c r="G40">
        <v>46.992844817811999</v>
      </c>
      <c r="H40">
        <v>197</v>
      </c>
      <c r="I40" s="2"/>
      <c r="J40">
        <v>39.200000000000003</v>
      </c>
      <c r="K40">
        <v>868</v>
      </c>
    </row>
    <row r="41" spans="1:11" x14ac:dyDescent="0.25">
      <c r="G41">
        <v>47.797516818116996</v>
      </c>
      <c r="H41">
        <v>197</v>
      </c>
      <c r="J41">
        <v>39.6</v>
      </c>
      <c r="K41">
        <v>869</v>
      </c>
    </row>
    <row r="42" spans="1:11" x14ac:dyDescent="0.25">
      <c r="G42">
        <v>48.441254418360998</v>
      </c>
      <c r="H42">
        <v>197</v>
      </c>
      <c r="J42">
        <v>40.1</v>
      </c>
      <c r="K42">
        <v>871</v>
      </c>
    </row>
    <row r="43" spans="1:11" x14ac:dyDescent="0.25">
      <c r="G43">
        <v>49.084992018605</v>
      </c>
      <c r="H43">
        <v>197</v>
      </c>
      <c r="J43">
        <v>42.1</v>
      </c>
      <c r="K43">
        <v>858.97986508801603</v>
      </c>
    </row>
    <row r="44" spans="1:11" x14ac:dyDescent="0.25">
      <c r="G44">
        <v>49.567795218788</v>
      </c>
      <c r="H44">
        <v>197</v>
      </c>
      <c r="J44">
        <v>42.4</v>
      </c>
      <c r="K44">
        <v>856</v>
      </c>
    </row>
    <row r="45" spans="1:11" x14ac:dyDescent="0.25">
      <c r="G45">
        <v>50.050598418970999</v>
      </c>
      <c r="H45">
        <v>197</v>
      </c>
      <c r="J45">
        <v>43.35</v>
      </c>
      <c r="K45">
        <v>855</v>
      </c>
    </row>
    <row r="46" spans="1:11" x14ac:dyDescent="0.25">
      <c r="G46">
        <v>50.694336019215001</v>
      </c>
      <c r="H46">
        <v>197</v>
      </c>
      <c r="J46">
        <v>43.6</v>
      </c>
      <c r="K46">
        <v>854</v>
      </c>
    </row>
    <row r="47" spans="1:11" x14ac:dyDescent="0.25">
      <c r="G47">
        <v>51.499008019519998</v>
      </c>
      <c r="H47">
        <v>197</v>
      </c>
      <c r="J47">
        <v>45.300000000000004</v>
      </c>
      <c r="K47">
        <v>852</v>
      </c>
    </row>
    <row r="48" spans="1:11" x14ac:dyDescent="0.25">
      <c r="G48">
        <v>51.659942419581</v>
      </c>
      <c r="H48">
        <v>197</v>
      </c>
      <c r="J48">
        <v>45.9</v>
      </c>
      <c r="K48">
        <v>846</v>
      </c>
    </row>
    <row r="49" spans="1:11" x14ac:dyDescent="0.25">
      <c r="F49" s="147"/>
      <c r="G49">
        <v>51.98181121970299</v>
      </c>
      <c r="H49">
        <v>197</v>
      </c>
      <c r="J49">
        <v>47.300000000000004</v>
      </c>
      <c r="K49">
        <v>846</v>
      </c>
    </row>
    <row r="50" spans="1:11" x14ac:dyDescent="0.25">
      <c r="G50">
        <v>52.142745619763993</v>
      </c>
      <c r="H50">
        <v>197</v>
      </c>
      <c r="J50">
        <v>47.7</v>
      </c>
      <c r="K50">
        <v>846.5</v>
      </c>
    </row>
    <row r="51" spans="1:11" x14ac:dyDescent="0.25">
      <c r="A51" s="82"/>
      <c r="C51" s="2"/>
      <c r="G51">
        <v>52.786483220007995</v>
      </c>
      <c r="H51">
        <v>197</v>
      </c>
      <c r="J51">
        <v>48</v>
      </c>
      <c r="K51">
        <v>847</v>
      </c>
    </row>
    <row r="52" spans="1:11" x14ac:dyDescent="0.25">
      <c r="G52">
        <v>54.395827220617996</v>
      </c>
      <c r="H52">
        <v>197</v>
      </c>
      <c r="J52">
        <v>48.9</v>
      </c>
      <c r="K52">
        <v>841</v>
      </c>
    </row>
    <row r="53" spans="1:11" x14ac:dyDescent="0.25">
      <c r="G53">
        <v>60.511334422936002</v>
      </c>
      <c r="H53">
        <v>197</v>
      </c>
      <c r="J53">
        <v>50.6</v>
      </c>
      <c r="K53">
        <v>840</v>
      </c>
    </row>
    <row r="54" spans="1:11" x14ac:dyDescent="0.25">
      <c r="G54">
        <v>61.316006423240999</v>
      </c>
      <c r="H54">
        <v>197</v>
      </c>
      <c r="J54">
        <v>51</v>
      </c>
      <c r="K54">
        <v>838</v>
      </c>
    </row>
    <row r="55" spans="1:11" x14ac:dyDescent="0.25">
      <c r="G55">
        <v>62.925350423851</v>
      </c>
      <c r="H55">
        <v>197</v>
      </c>
      <c r="J55">
        <v>53.1</v>
      </c>
      <c r="K55">
        <v>836</v>
      </c>
    </row>
    <row r="56" spans="1:11" x14ac:dyDescent="0.25">
      <c r="G56">
        <v>63.408153624033993</v>
      </c>
      <c r="H56">
        <v>197</v>
      </c>
      <c r="J56">
        <v>53.9</v>
      </c>
      <c r="K56">
        <v>833</v>
      </c>
    </row>
    <row r="57" spans="1:11" x14ac:dyDescent="0.25">
      <c r="G57">
        <v>67.753382425680996</v>
      </c>
      <c r="H57">
        <v>197</v>
      </c>
      <c r="J57">
        <v>54.5</v>
      </c>
      <c r="K57">
        <v>833</v>
      </c>
    </row>
    <row r="58" spans="1:11" x14ac:dyDescent="0.25">
      <c r="F58" s="147"/>
      <c r="G58">
        <v>72.420480027449997</v>
      </c>
      <c r="H58">
        <v>197</v>
      </c>
      <c r="J58">
        <v>57.9</v>
      </c>
      <c r="K58">
        <v>827</v>
      </c>
    </row>
    <row r="59" spans="1:11" x14ac:dyDescent="0.25">
      <c r="G59">
        <v>75.800102428730995</v>
      </c>
      <c r="H59">
        <v>197</v>
      </c>
      <c r="J59">
        <v>58.1</v>
      </c>
      <c r="K59">
        <v>828</v>
      </c>
    </row>
    <row r="60" spans="1:11" x14ac:dyDescent="0.25">
      <c r="G60">
        <v>75.961036828792004</v>
      </c>
      <c r="H60">
        <v>197</v>
      </c>
      <c r="J60">
        <v>58.2</v>
      </c>
      <c r="K60">
        <v>827</v>
      </c>
    </row>
    <row r="61" spans="1:11" x14ac:dyDescent="0.25">
      <c r="G61">
        <v>78.053184029584997</v>
      </c>
      <c r="H61">
        <v>197</v>
      </c>
      <c r="J61">
        <v>58.9</v>
      </c>
      <c r="K61">
        <v>828</v>
      </c>
    </row>
    <row r="62" spans="1:11" x14ac:dyDescent="0.25">
      <c r="F62" s="147"/>
      <c r="G62">
        <v>78.857856029890002</v>
      </c>
      <c r="H62">
        <v>197</v>
      </c>
      <c r="J62">
        <v>59.300000000000004</v>
      </c>
      <c r="K62">
        <v>825</v>
      </c>
    </row>
    <row r="63" spans="1:11" x14ac:dyDescent="0.25">
      <c r="G63">
        <v>80.789068830622</v>
      </c>
      <c r="H63">
        <v>197</v>
      </c>
      <c r="J63">
        <v>59.6</v>
      </c>
      <c r="K63">
        <v>825</v>
      </c>
    </row>
    <row r="64" spans="1:11" x14ac:dyDescent="0.25">
      <c r="G64">
        <v>81.432806430865995</v>
      </c>
      <c r="H64">
        <v>197</v>
      </c>
      <c r="J64">
        <v>59.7</v>
      </c>
      <c r="K64">
        <v>826</v>
      </c>
    </row>
    <row r="65" spans="1:11" x14ac:dyDescent="0.25">
      <c r="F65" s="147"/>
      <c r="G65">
        <v>83.042150431476003</v>
      </c>
      <c r="H65">
        <v>197</v>
      </c>
      <c r="J65">
        <v>61.1</v>
      </c>
      <c r="K65">
        <v>823</v>
      </c>
    </row>
    <row r="66" spans="1:11" x14ac:dyDescent="0.25">
      <c r="G66">
        <v>84.490560032025002</v>
      </c>
      <c r="H66">
        <v>197</v>
      </c>
      <c r="I66" s="2"/>
      <c r="J66">
        <v>61.5</v>
      </c>
      <c r="K66">
        <v>823</v>
      </c>
    </row>
    <row r="67" spans="1:11" x14ac:dyDescent="0.25">
      <c r="G67">
        <v>86.260838432696005</v>
      </c>
      <c r="H67">
        <v>197</v>
      </c>
      <c r="J67">
        <v>62.1</v>
      </c>
      <c r="K67">
        <v>823.5</v>
      </c>
    </row>
    <row r="68" spans="1:11" x14ac:dyDescent="0.25">
      <c r="G68">
        <v>87.70924803324499</v>
      </c>
      <c r="H68">
        <v>197</v>
      </c>
      <c r="J68">
        <v>66.099999999999994</v>
      </c>
      <c r="K68">
        <v>818</v>
      </c>
    </row>
    <row r="69" spans="1:11" x14ac:dyDescent="0.25">
      <c r="G69">
        <v>89.479526433915993</v>
      </c>
      <c r="H69">
        <v>197</v>
      </c>
      <c r="J69">
        <v>66.599999999999994</v>
      </c>
      <c r="K69">
        <v>826</v>
      </c>
    </row>
    <row r="70" spans="1:11" x14ac:dyDescent="0.25">
      <c r="G70">
        <v>93.34195203537999</v>
      </c>
      <c r="H70">
        <v>197</v>
      </c>
      <c r="J70">
        <v>68.3</v>
      </c>
      <c r="K70">
        <v>828</v>
      </c>
    </row>
    <row r="71" spans="1:11" x14ac:dyDescent="0.25">
      <c r="G71">
        <v>97.204377636844001</v>
      </c>
      <c r="H71">
        <v>197</v>
      </c>
      <c r="J71">
        <v>69</v>
      </c>
      <c r="K71">
        <v>812</v>
      </c>
    </row>
    <row r="72" spans="1:11" x14ac:dyDescent="0.25">
      <c r="A72" s="82"/>
      <c r="C72" s="2"/>
      <c r="G72">
        <v>97.687180837027</v>
      </c>
      <c r="H72">
        <v>197</v>
      </c>
      <c r="J72">
        <v>71.099999999999994</v>
      </c>
      <c r="K72">
        <v>804</v>
      </c>
    </row>
    <row r="73" spans="1:11" x14ac:dyDescent="0.25">
      <c r="G73">
        <v>102.83708163897899</v>
      </c>
      <c r="H73">
        <v>197</v>
      </c>
      <c r="J73">
        <v>71.5</v>
      </c>
      <c r="K73">
        <v>806</v>
      </c>
    </row>
    <row r="74" spans="1:11" x14ac:dyDescent="0.25">
      <c r="G74">
        <v>108.30885124105299</v>
      </c>
      <c r="H74">
        <v>197</v>
      </c>
      <c r="J74">
        <v>71.699999999999989</v>
      </c>
      <c r="K74">
        <v>804.5</v>
      </c>
    </row>
    <row r="75" spans="1:11" x14ac:dyDescent="0.25">
      <c r="F75" s="147"/>
      <c r="G75">
        <v>108.79165444123599</v>
      </c>
      <c r="H75">
        <v>197</v>
      </c>
      <c r="I75" s="2"/>
      <c r="J75">
        <v>71.899999999999991</v>
      </c>
      <c r="K75">
        <v>805</v>
      </c>
    </row>
    <row r="76" spans="1:11" x14ac:dyDescent="0.25">
      <c r="G76">
        <v>108.952588841297</v>
      </c>
      <c r="H76">
        <v>197</v>
      </c>
      <c r="J76">
        <v>72.3</v>
      </c>
      <c r="K76">
        <v>804.5</v>
      </c>
    </row>
    <row r="77" spans="1:11" x14ac:dyDescent="0.25">
      <c r="G77">
        <v>109.43539204148</v>
      </c>
      <c r="H77">
        <v>197</v>
      </c>
      <c r="J77">
        <v>72.599999999999994</v>
      </c>
      <c r="K77">
        <v>806</v>
      </c>
    </row>
    <row r="78" spans="1:11" x14ac:dyDescent="0.25">
      <c r="G78">
        <v>112.49314564263901</v>
      </c>
      <c r="H78">
        <v>197</v>
      </c>
      <c r="J78">
        <v>72.899999999999991</v>
      </c>
      <c r="K78">
        <v>804</v>
      </c>
    </row>
    <row r="79" spans="1:11" x14ac:dyDescent="0.25">
      <c r="G79">
        <v>121.82734084617699</v>
      </c>
      <c r="H79">
        <v>197</v>
      </c>
      <c r="J79">
        <v>73.699999999999989</v>
      </c>
      <c r="K79">
        <v>814</v>
      </c>
    </row>
    <row r="80" spans="1:11" x14ac:dyDescent="0.25">
      <c r="G80">
        <v>123.27575044672598</v>
      </c>
      <c r="H80">
        <v>197</v>
      </c>
      <c r="J80">
        <v>73.849999999999994</v>
      </c>
      <c r="K80">
        <v>813</v>
      </c>
    </row>
    <row r="81" spans="1:11" x14ac:dyDescent="0.25">
      <c r="G81">
        <v>126.333504047885</v>
      </c>
      <c r="H81">
        <v>197</v>
      </c>
      <c r="J81">
        <v>74.099999999999994</v>
      </c>
      <c r="K81">
        <v>804</v>
      </c>
    </row>
    <row r="82" spans="1:11" x14ac:dyDescent="0.25">
      <c r="G82">
        <v>127.94284804849499</v>
      </c>
      <c r="H82">
        <v>197</v>
      </c>
      <c r="I82" s="2"/>
      <c r="J82">
        <v>75.8</v>
      </c>
      <c r="K82">
        <v>804</v>
      </c>
    </row>
    <row r="83" spans="1:11" x14ac:dyDescent="0.25">
      <c r="F83" s="147"/>
      <c r="G83">
        <v>131.80527364995899</v>
      </c>
      <c r="H83">
        <v>197</v>
      </c>
      <c r="J83">
        <v>75.899999999999991</v>
      </c>
      <c r="K83">
        <v>805</v>
      </c>
    </row>
    <row r="84" spans="1:11" x14ac:dyDescent="0.25">
      <c r="A84" s="82"/>
      <c r="C84" s="2"/>
      <c r="G84">
        <v>132.93181445038599</v>
      </c>
      <c r="H84">
        <v>197</v>
      </c>
      <c r="J84">
        <v>76.099999999999994</v>
      </c>
      <c r="K84">
        <v>804</v>
      </c>
    </row>
    <row r="85" spans="1:11" x14ac:dyDescent="0.25">
      <c r="G85">
        <v>133.73648645069099</v>
      </c>
      <c r="H85">
        <v>197</v>
      </c>
      <c r="J85">
        <v>76.3</v>
      </c>
      <c r="K85">
        <v>804</v>
      </c>
    </row>
    <row r="86" spans="1:11" x14ac:dyDescent="0.25">
      <c r="G86">
        <v>134.54115845099599</v>
      </c>
      <c r="H86">
        <v>197</v>
      </c>
      <c r="J86">
        <v>76.599999999999994</v>
      </c>
      <c r="K86">
        <v>805</v>
      </c>
    </row>
    <row r="87" spans="1:11" x14ac:dyDescent="0.25">
      <c r="G87">
        <v>134.70209285105699</v>
      </c>
      <c r="H87">
        <v>197</v>
      </c>
      <c r="I87" s="2"/>
      <c r="J87">
        <v>78.599999999999994</v>
      </c>
      <c r="K87">
        <v>797</v>
      </c>
    </row>
    <row r="88" spans="1:11" x14ac:dyDescent="0.25">
      <c r="G88">
        <v>134.86302725111798</v>
      </c>
      <c r="H88">
        <v>197</v>
      </c>
      <c r="I88" s="2"/>
      <c r="J88">
        <v>78.899999999999991</v>
      </c>
      <c r="K88">
        <v>795</v>
      </c>
    </row>
    <row r="89" spans="1:11" x14ac:dyDescent="0.25">
      <c r="F89" s="147"/>
      <c r="G89">
        <v>135.02396165117901</v>
      </c>
      <c r="H89">
        <v>197</v>
      </c>
      <c r="J89">
        <v>79.099999999999994</v>
      </c>
      <c r="K89">
        <v>795</v>
      </c>
    </row>
    <row r="90" spans="1:11" x14ac:dyDescent="0.25">
      <c r="G90">
        <v>135.345830451301</v>
      </c>
      <c r="H90">
        <v>197</v>
      </c>
      <c r="J90">
        <v>79.3</v>
      </c>
      <c r="K90">
        <v>797</v>
      </c>
    </row>
    <row r="91" spans="1:11" x14ac:dyDescent="0.25">
      <c r="G91">
        <v>137.116108851972</v>
      </c>
      <c r="H91">
        <v>197</v>
      </c>
      <c r="J91">
        <v>79.699999999999989</v>
      </c>
      <c r="K91">
        <v>797.5</v>
      </c>
    </row>
    <row r="92" spans="1:11" x14ac:dyDescent="0.25">
      <c r="G92">
        <v>137.75984645221598</v>
      </c>
      <c r="H92">
        <v>197</v>
      </c>
      <c r="J92">
        <v>80.3</v>
      </c>
      <c r="K92">
        <v>786</v>
      </c>
    </row>
    <row r="93" spans="1:11" x14ac:dyDescent="0.25">
      <c r="G93">
        <v>137.92078085227701</v>
      </c>
      <c r="H93">
        <v>197</v>
      </c>
      <c r="I93" s="2"/>
      <c r="J93">
        <v>82.1</v>
      </c>
      <c r="K93">
        <v>782</v>
      </c>
    </row>
    <row r="94" spans="1:11" x14ac:dyDescent="0.25">
      <c r="G94">
        <v>145.645632055205</v>
      </c>
      <c r="H94">
        <v>197</v>
      </c>
      <c r="J94">
        <v>83.1</v>
      </c>
      <c r="K94">
        <v>785</v>
      </c>
    </row>
    <row r="95" spans="1:11" x14ac:dyDescent="0.25">
      <c r="G95">
        <v>148.70338565636399</v>
      </c>
      <c r="H95">
        <v>197</v>
      </c>
      <c r="J95">
        <v>83.6</v>
      </c>
      <c r="K95">
        <v>785</v>
      </c>
    </row>
    <row r="96" spans="1:11" x14ac:dyDescent="0.25">
      <c r="G96">
        <v>153.85328645831598</v>
      </c>
      <c r="H96">
        <v>197</v>
      </c>
      <c r="J96">
        <v>84.1</v>
      </c>
      <c r="K96">
        <v>789</v>
      </c>
    </row>
    <row r="97" spans="1:11" x14ac:dyDescent="0.25">
      <c r="G97">
        <v>157.55477765971901</v>
      </c>
      <c r="H97">
        <v>197</v>
      </c>
      <c r="J97">
        <v>90.1</v>
      </c>
      <c r="K97">
        <v>830</v>
      </c>
    </row>
    <row r="98" spans="1:11" x14ac:dyDescent="0.25">
      <c r="G98">
        <v>157.876646459841</v>
      </c>
      <c r="H98">
        <v>197</v>
      </c>
      <c r="J98">
        <v>91.1</v>
      </c>
      <c r="K98">
        <v>850</v>
      </c>
    </row>
    <row r="99" spans="1:11" x14ac:dyDescent="0.25">
      <c r="G99">
        <v>167.210841663379</v>
      </c>
      <c r="H99">
        <v>197</v>
      </c>
      <c r="J99">
        <v>91.6</v>
      </c>
      <c r="K99">
        <v>840</v>
      </c>
    </row>
    <row r="100" spans="1:11" x14ac:dyDescent="0.25">
      <c r="G100">
        <v>168.82018566398901</v>
      </c>
      <c r="H100">
        <v>197</v>
      </c>
      <c r="J100">
        <v>92</v>
      </c>
      <c r="K100">
        <v>862</v>
      </c>
    </row>
    <row r="101" spans="1:11" x14ac:dyDescent="0.25">
      <c r="F101" s="147"/>
      <c r="G101">
        <v>183.143347269418</v>
      </c>
      <c r="H101">
        <v>197</v>
      </c>
      <c r="J101">
        <v>92.1</v>
      </c>
      <c r="K101">
        <v>865</v>
      </c>
    </row>
    <row r="102" spans="1:11" x14ac:dyDescent="0.25">
      <c r="G102">
        <v>184.75269127002798</v>
      </c>
      <c r="H102">
        <v>197</v>
      </c>
      <c r="J102">
        <v>92.6</v>
      </c>
      <c r="K102">
        <v>866</v>
      </c>
    </row>
    <row r="103" spans="1:11" x14ac:dyDescent="0.25">
      <c r="G103">
        <v>198.11024647509097</v>
      </c>
      <c r="H103">
        <v>197</v>
      </c>
      <c r="J103">
        <v>92.8</v>
      </c>
      <c r="K103">
        <v>865</v>
      </c>
    </row>
    <row r="104" spans="1:11" x14ac:dyDescent="0.25">
      <c r="G104">
        <v>199.71959047570098</v>
      </c>
      <c r="H104">
        <v>197</v>
      </c>
      <c r="J104">
        <v>93.6</v>
      </c>
      <c r="K104">
        <v>855</v>
      </c>
    </row>
    <row r="105" spans="1:11" x14ac:dyDescent="0.25">
      <c r="G105">
        <v>201.32893447631099</v>
      </c>
      <c r="H105">
        <v>197</v>
      </c>
      <c r="J105">
        <v>94.6</v>
      </c>
      <c r="K105">
        <v>852</v>
      </c>
    </row>
    <row r="106" spans="1:11" x14ac:dyDescent="0.25">
      <c r="A106" s="82"/>
      <c r="C106" s="2"/>
      <c r="G106">
        <v>201.48986887637199</v>
      </c>
      <c r="H106">
        <v>197</v>
      </c>
      <c r="J106">
        <v>95</v>
      </c>
      <c r="K106">
        <v>842</v>
      </c>
    </row>
    <row r="107" spans="1:11" x14ac:dyDescent="0.25">
      <c r="A107" s="83"/>
      <c r="G107">
        <f>126*1.60934400061</f>
        <v>202.77734407686</v>
      </c>
      <c r="H107">
        <v>197</v>
      </c>
      <c r="J107">
        <v>95.199999999999989</v>
      </c>
      <c r="K107">
        <v>840</v>
      </c>
    </row>
    <row r="108" spans="1:11" x14ac:dyDescent="0.25">
      <c r="A108" s="83"/>
      <c r="G108">
        <f>126.2*1.60934400061</f>
        <v>203.09921287698199</v>
      </c>
      <c r="H108">
        <v>197</v>
      </c>
      <c r="I108" s="2"/>
      <c r="J108">
        <v>97</v>
      </c>
      <c r="K108">
        <v>852</v>
      </c>
    </row>
    <row r="109" spans="1:11" x14ac:dyDescent="0.25">
      <c r="G109" s="1">
        <v>205.99603207807999</v>
      </c>
      <c r="H109">
        <v>197</v>
      </c>
      <c r="J109">
        <v>97.199999999999989</v>
      </c>
      <c r="K109">
        <v>865</v>
      </c>
    </row>
    <row r="110" spans="1:11" x14ac:dyDescent="0.25">
      <c r="G110" s="125">
        <v>206.800704078385</v>
      </c>
      <c r="H110">
        <v>197</v>
      </c>
      <c r="J110">
        <v>97.8</v>
      </c>
      <c r="K110">
        <v>865</v>
      </c>
    </row>
    <row r="111" spans="1:11" x14ac:dyDescent="0.25">
      <c r="G111" s="1">
        <v>209.69752327948299</v>
      </c>
      <c r="H111">
        <v>197</v>
      </c>
      <c r="J111">
        <v>98.1</v>
      </c>
      <c r="K111">
        <v>864</v>
      </c>
    </row>
    <row r="112" spans="1:11" x14ac:dyDescent="0.25">
      <c r="G112" s="1">
        <v>211.78967048027599</v>
      </c>
      <c r="H112">
        <v>197</v>
      </c>
      <c r="J112">
        <v>98.6</v>
      </c>
      <c r="K112">
        <v>865</v>
      </c>
    </row>
    <row r="113" spans="1:11" x14ac:dyDescent="0.25">
      <c r="G113" s="1">
        <v>215.008358481496</v>
      </c>
      <c r="H113">
        <v>197</v>
      </c>
      <c r="I113" s="2"/>
      <c r="J113">
        <v>99.1</v>
      </c>
      <c r="K113">
        <v>880</v>
      </c>
    </row>
    <row r="114" spans="1:11" x14ac:dyDescent="0.25">
      <c r="G114" s="1">
        <v>221.28480008387498</v>
      </c>
      <c r="H114">
        <v>197</v>
      </c>
      <c r="J114">
        <v>99.3</v>
      </c>
      <c r="K114">
        <v>890</v>
      </c>
    </row>
    <row r="115" spans="1:11" x14ac:dyDescent="0.25">
      <c r="G115" s="1">
        <v>221.767603284058</v>
      </c>
      <c r="H115">
        <v>197</v>
      </c>
      <c r="J115">
        <v>99.8</v>
      </c>
      <c r="K115">
        <v>895</v>
      </c>
    </row>
    <row r="116" spans="1:11" x14ac:dyDescent="0.25">
      <c r="G116" s="1">
        <v>223.21601288460698</v>
      </c>
      <c r="H116">
        <v>197</v>
      </c>
      <c r="J116">
        <v>100</v>
      </c>
      <c r="K116">
        <v>898</v>
      </c>
    </row>
    <row r="117" spans="1:11" x14ac:dyDescent="0.25">
      <c r="G117" s="1">
        <v>223.69881608479</v>
      </c>
      <c r="H117">
        <v>197</v>
      </c>
      <c r="J117">
        <v>100.19999999999999</v>
      </c>
      <c r="K117">
        <v>885</v>
      </c>
    </row>
    <row r="118" spans="1:11" x14ac:dyDescent="0.25">
      <c r="G118" s="125">
        <v>224.98629128527799</v>
      </c>
      <c r="H118">
        <v>197</v>
      </c>
      <c r="J118">
        <v>101</v>
      </c>
      <c r="K118">
        <v>887</v>
      </c>
    </row>
    <row r="119" spans="1:11" x14ac:dyDescent="0.25">
      <c r="G119" s="1">
        <v>226.91750408600998</v>
      </c>
      <c r="H119">
        <v>197</v>
      </c>
      <c r="J119">
        <v>101.6</v>
      </c>
      <c r="K119">
        <v>850</v>
      </c>
    </row>
    <row r="120" spans="1:11" x14ac:dyDescent="0.25">
      <c r="G120" s="1">
        <v>227.72217608631499</v>
      </c>
      <c r="H120">
        <v>197</v>
      </c>
      <c r="J120">
        <v>102.1</v>
      </c>
      <c r="K120">
        <v>860</v>
      </c>
    </row>
    <row r="121" spans="1:11" x14ac:dyDescent="0.25">
      <c r="G121" s="1">
        <v>229.00965128680301</v>
      </c>
      <c r="H121">
        <v>197</v>
      </c>
      <c r="J121">
        <v>103.1</v>
      </c>
      <c r="K121">
        <v>890</v>
      </c>
    </row>
    <row r="122" spans="1:11" x14ac:dyDescent="0.25">
      <c r="G122" s="1">
        <v>230.61899528741299</v>
      </c>
      <c r="H122">
        <v>197</v>
      </c>
      <c r="J122">
        <v>103.6</v>
      </c>
      <c r="K122">
        <v>895</v>
      </c>
    </row>
    <row r="123" spans="1:11" x14ac:dyDescent="0.25">
      <c r="G123" s="1">
        <v>231.26273288765699</v>
      </c>
      <c r="H123">
        <v>197</v>
      </c>
      <c r="J123">
        <v>104.1</v>
      </c>
      <c r="K123">
        <v>902</v>
      </c>
    </row>
    <row r="124" spans="1:11" x14ac:dyDescent="0.25">
      <c r="G124" s="1">
        <v>232.872076888267</v>
      </c>
      <c r="H124">
        <v>197</v>
      </c>
      <c r="J124">
        <v>104.6</v>
      </c>
      <c r="K124">
        <v>895</v>
      </c>
    </row>
    <row r="125" spans="1:11" x14ac:dyDescent="0.25">
      <c r="G125">
        <v>233.19394568838899</v>
      </c>
      <c r="H125">
        <v>197</v>
      </c>
      <c r="I125" s="2"/>
      <c r="J125">
        <v>105</v>
      </c>
      <c r="K125">
        <v>924</v>
      </c>
    </row>
    <row r="126" spans="1:11" x14ac:dyDescent="0.25">
      <c r="G126">
        <v>237.539174490036</v>
      </c>
      <c r="H126">
        <v>197</v>
      </c>
      <c r="J126">
        <v>105.19999999999999</v>
      </c>
      <c r="K126">
        <v>926</v>
      </c>
    </row>
    <row r="127" spans="1:11" x14ac:dyDescent="0.25">
      <c r="G127">
        <v>242.04533769174401</v>
      </c>
      <c r="H127">
        <v>197</v>
      </c>
      <c r="J127">
        <v>105.6</v>
      </c>
      <c r="K127">
        <v>914</v>
      </c>
    </row>
    <row r="128" spans="1:11" x14ac:dyDescent="0.25">
      <c r="A128" s="82"/>
      <c r="C128" s="2"/>
      <c r="G128">
        <v>245.58589449308602</v>
      </c>
      <c r="H128">
        <v>197</v>
      </c>
      <c r="J128">
        <v>105.8</v>
      </c>
      <c r="K128">
        <v>914</v>
      </c>
    </row>
    <row r="129" spans="1:11" x14ac:dyDescent="0.25">
      <c r="G129">
        <v>246.068697693269</v>
      </c>
      <c r="H129">
        <v>197</v>
      </c>
      <c r="J129">
        <v>106.19999999999999</v>
      </c>
      <c r="K129">
        <v>926</v>
      </c>
    </row>
    <row r="130" spans="1:11" x14ac:dyDescent="0.25">
      <c r="G130">
        <v>248.160844894062</v>
      </c>
      <c r="H130">
        <v>197</v>
      </c>
      <c r="J130">
        <v>106.8</v>
      </c>
      <c r="K130">
        <v>915</v>
      </c>
    </row>
    <row r="131" spans="1:11" x14ac:dyDescent="0.25">
      <c r="G131">
        <v>250.41392649491601</v>
      </c>
      <c r="H131">
        <v>197</v>
      </c>
      <c r="J131">
        <v>109.1</v>
      </c>
      <c r="K131">
        <v>902</v>
      </c>
    </row>
    <row r="132" spans="1:11" x14ac:dyDescent="0.25">
      <c r="G132">
        <v>252.34513929564801</v>
      </c>
      <c r="H132">
        <v>197</v>
      </c>
      <c r="J132">
        <v>109.6</v>
      </c>
      <c r="K132">
        <v>890</v>
      </c>
    </row>
    <row r="133" spans="1:11" x14ac:dyDescent="0.25">
      <c r="G133">
        <v>254.11541769631901</v>
      </c>
      <c r="H133">
        <v>197</v>
      </c>
      <c r="J133">
        <v>114.8</v>
      </c>
      <c r="K133">
        <v>818</v>
      </c>
    </row>
    <row r="134" spans="1:11" x14ac:dyDescent="0.25">
      <c r="G134">
        <v>255.402892896807</v>
      </c>
      <c r="H134">
        <v>197</v>
      </c>
      <c r="J134">
        <v>115.1</v>
      </c>
      <c r="K134">
        <v>805.98</v>
      </c>
    </row>
    <row r="135" spans="1:11" x14ac:dyDescent="0.25">
      <c r="G135">
        <v>257.01223689741698</v>
      </c>
      <c r="H135">
        <v>197</v>
      </c>
      <c r="J135">
        <v>122.1</v>
      </c>
      <c r="K135">
        <v>951</v>
      </c>
    </row>
    <row r="136" spans="1:11" x14ac:dyDescent="0.25">
      <c r="G136">
        <v>268.11671050162602</v>
      </c>
      <c r="H136">
        <v>197</v>
      </c>
      <c r="J136">
        <v>131</v>
      </c>
      <c r="K136">
        <v>988</v>
      </c>
    </row>
    <row r="137" spans="1:11" x14ac:dyDescent="0.25">
      <c r="G137">
        <v>269.08231690199199</v>
      </c>
      <c r="H137">
        <v>197</v>
      </c>
      <c r="J137">
        <v>131.1</v>
      </c>
      <c r="K137">
        <v>989</v>
      </c>
    </row>
    <row r="138" spans="1:11" x14ac:dyDescent="0.25">
      <c r="G138">
        <v>281.957068906872</v>
      </c>
      <c r="H138">
        <v>197</v>
      </c>
      <c r="J138">
        <v>131.6</v>
      </c>
      <c r="K138">
        <v>975</v>
      </c>
    </row>
    <row r="139" spans="1:11" x14ac:dyDescent="0.25">
      <c r="G139">
        <v>284.692953707909</v>
      </c>
      <c r="H139">
        <v>197</v>
      </c>
      <c r="J139">
        <v>133.69999999999999</v>
      </c>
      <c r="K139">
        <v>963</v>
      </c>
    </row>
    <row r="140" spans="1:11" x14ac:dyDescent="0.25">
      <c r="G140">
        <v>285.33669130815298</v>
      </c>
      <c r="H140">
        <v>197</v>
      </c>
      <c r="J140">
        <v>133.9</v>
      </c>
      <c r="K140">
        <v>962</v>
      </c>
    </row>
    <row r="141" spans="1:11" x14ac:dyDescent="0.25">
      <c r="A141" s="82"/>
      <c r="C141" s="2"/>
      <c r="G141">
        <v>286.46323210857997</v>
      </c>
      <c r="H141">
        <v>197</v>
      </c>
      <c r="I141" s="2"/>
      <c r="J141">
        <v>134.1</v>
      </c>
      <c r="K141">
        <v>967</v>
      </c>
    </row>
    <row r="142" spans="1:11" x14ac:dyDescent="0.25">
      <c r="G142">
        <v>286.78510090870202</v>
      </c>
      <c r="H142">
        <v>197</v>
      </c>
      <c r="J142">
        <v>134.29999999999998</v>
      </c>
      <c r="K142">
        <v>954</v>
      </c>
    </row>
    <row r="143" spans="1:11" x14ac:dyDescent="0.25">
      <c r="G143">
        <v>287.26790410888498</v>
      </c>
      <c r="H143">
        <v>197</v>
      </c>
      <c r="J143">
        <v>134.6</v>
      </c>
      <c r="K143">
        <v>952</v>
      </c>
    </row>
    <row r="144" spans="1:11" x14ac:dyDescent="0.25">
      <c r="G144">
        <v>287.58977290900702</v>
      </c>
      <c r="H144">
        <v>197</v>
      </c>
      <c r="J144">
        <v>135.1</v>
      </c>
      <c r="K144">
        <v>956</v>
      </c>
    </row>
    <row r="145" spans="7:11" x14ac:dyDescent="0.25">
      <c r="G145">
        <v>295.31462411193502</v>
      </c>
      <c r="H145">
        <v>197</v>
      </c>
      <c r="J145">
        <v>137.6</v>
      </c>
      <c r="K145">
        <v>980</v>
      </c>
    </row>
    <row r="146" spans="7:11" x14ac:dyDescent="0.25">
      <c r="G146">
        <v>297.56770571278901</v>
      </c>
      <c r="H146">
        <v>197</v>
      </c>
      <c r="J146">
        <v>142.1</v>
      </c>
      <c r="K146">
        <v>1060</v>
      </c>
    </row>
    <row r="147" spans="7:11" x14ac:dyDescent="0.25">
      <c r="G147">
        <v>300.46452491388698</v>
      </c>
      <c r="H147">
        <v>197</v>
      </c>
      <c r="J147">
        <v>143.4</v>
      </c>
      <c r="K147">
        <v>1074</v>
      </c>
    </row>
    <row r="148" spans="7:11" x14ac:dyDescent="0.25">
      <c r="G148">
        <v>303.361344114985</v>
      </c>
      <c r="H148">
        <v>197</v>
      </c>
      <c r="J148">
        <v>144.19999999999999</v>
      </c>
      <c r="K148">
        <v>1099</v>
      </c>
    </row>
    <row r="149" spans="7:11" x14ac:dyDescent="0.25">
      <c r="G149">
        <v>304.32695051535097</v>
      </c>
      <c r="H149">
        <v>197</v>
      </c>
      <c r="J149">
        <v>144.5</v>
      </c>
      <c r="K149">
        <v>1107</v>
      </c>
    </row>
    <row r="150" spans="7:11" x14ac:dyDescent="0.25">
      <c r="G150">
        <v>304.487884915412</v>
      </c>
      <c r="H150">
        <v>197</v>
      </c>
      <c r="J150">
        <v>144.79999999999998</v>
      </c>
      <c r="K150">
        <v>1109</v>
      </c>
    </row>
    <row r="151" spans="7:11" x14ac:dyDescent="0.25">
      <c r="G151">
        <v>304.97068811559501</v>
      </c>
      <c r="H151">
        <v>197</v>
      </c>
      <c r="J151">
        <v>146</v>
      </c>
      <c r="K151">
        <v>1150</v>
      </c>
    </row>
    <row r="152" spans="7:11" x14ac:dyDescent="0.25">
      <c r="G152">
        <v>305.292556915717</v>
      </c>
      <c r="H152">
        <v>197</v>
      </c>
      <c r="J152">
        <v>146.19999999999999</v>
      </c>
      <c r="K152">
        <v>1150</v>
      </c>
    </row>
    <row r="153" spans="7:11" x14ac:dyDescent="0.25">
      <c r="G153">
        <v>305.93629451596098</v>
      </c>
      <c r="H153">
        <v>197</v>
      </c>
      <c r="J153">
        <v>146.6</v>
      </c>
      <c r="K153">
        <v>1135</v>
      </c>
    </row>
    <row r="154" spans="7:11" x14ac:dyDescent="0.25">
      <c r="G154">
        <v>307.70657291663201</v>
      </c>
      <c r="H154">
        <v>197</v>
      </c>
      <c r="J154">
        <v>147.9</v>
      </c>
      <c r="K154">
        <v>1106</v>
      </c>
    </row>
    <row r="155" spans="7:11" x14ac:dyDescent="0.25">
      <c r="G155">
        <v>307.86750731669304</v>
      </c>
      <c r="H155">
        <v>197</v>
      </c>
      <c r="J155">
        <v>148.1</v>
      </c>
      <c r="K155">
        <v>1111</v>
      </c>
    </row>
    <row r="156" spans="7:11" x14ac:dyDescent="0.25">
      <c r="G156">
        <v>315.27048971949898</v>
      </c>
      <c r="H156">
        <v>197</v>
      </c>
      <c r="J156">
        <v>148.29999999999998</v>
      </c>
      <c r="K156">
        <v>1111</v>
      </c>
    </row>
    <row r="157" spans="7:11" x14ac:dyDescent="0.25">
      <c r="G157">
        <v>317.04076812017001</v>
      </c>
      <c r="H157">
        <v>197</v>
      </c>
      <c r="J157">
        <v>149.5</v>
      </c>
      <c r="K157">
        <v>1071</v>
      </c>
    </row>
    <row r="158" spans="7:11" x14ac:dyDescent="0.25">
      <c r="G158">
        <v>320.58132492151196</v>
      </c>
      <c r="H158">
        <v>197</v>
      </c>
      <c r="J158">
        <v>149.69999999999999</v>
      </c>
      <c r="K158">
        <v>1088</v>
      </c>
    </row>
    <row r="159" spans="7:11" x14ac:dyDescent="0.25">
      <c r="G159">
        <v>322.99534092242698</v>
      </c>
      <c r="H159">
        <v>197</v>
      </c>
      <c r="J159">
        <v>150.1</v>
      </c>
      <c r="K159">
        <v>1069</v>
      </c>
    </row>
    <row r="160" spans="7:11" x14ac:dyDescent="0.25">
      <c r="J160">
        <v>150.29999999999998</v>
      </c>
      <c r="K160">
        <v>1064</v>
      </c>
    </row>
    <row r="161" spans="1:11" x14ac:dyDescent="0.25">
      <c r="J161">
        <v>150.6</v>
      </c>
      <c r="K161">
        <v>1068</v>
      </c>
    </row>
    <row r="162" spans="1:11" x14ac:dyDescent="0.25">
      <c r="A162" s="82"/>
      <c r="C162" s="2"/>
      <c r="J162">
        <v>151</v>
      </c>
      <c r="K162">
        <v>1058</v>
      </c>
    </row>
    <row r="163" spans="1:11" x14ac:dyDescent="0.25">
      <c r="J163">
        <v>151.4</v>
      </c>
      <c r="K163">
        <v>1056</v>
      </c>
    </row>
    <row r="164" spans="1:11" x14ac:dyDescent="0.25">
      <c r="J164">
        <v>151.79999999999998</v>
      </c>
      <c r="K164">
        <v>1046</v>
      </c>
    </row>
    <row r="165" spans="1:11" x14ac:dyDescent="0.25">
      <c r="J165">
        <v>152.6</v>
      </c>
      <c r="K165">
        <v>1046</v>
      </c>
    </row>
    <row r="166" spans="1:11" x14ac:dyDescent="0.25">
      <c r="J166">
        <v>152.9</v>
      </c>
      <c r="K166">
        <v>1053</v>
      </c>
    </row>
    <row r="167" spans="1:11" x14ac:dyDescent="0.25">
      <c r="J167">
        <v>153.4</v>
      </c>
      <c r="K167">
        <v>1062</v>
      </c>
    </row>
    <row r="168" spans="1:11" x14ac:dyDescent="0.25">
      <c r="J168">
        <v>153.6</v>
      </c>
      <c r="K168">
        <v>1074</v>
      </c>
    </row>
    <row r="169" spans="1:11" x14ac:dyDescent="0.25">
      <c r="J169">
        <v>154.69999999999999</v>
      </c>
      <c r="K169">
        <v>1059</v>
      </c>
    </row>
    <row r="170" spans="1:11" x14ac:dyDescent="0.25">
      <c r="J170">
        <v>155.1</v>
      </c>
      <c r="K170">
        <v>1048</v>
      </c>
    </row>
    <row r="171" spans="1:11" x14ac:dyDescent="0.25">
      <c r="J171">
        <v>156</v>
      </c>
      <c r="K171">
        <v>1007.61</v>
      </c>
    </row>
    <row r="172" spans="1:11" x14ac:dyDescent="0.25">
      <c r="J172">
        <v>156.29999999999998</v>
      </c>
      <c r="K172">
        <v>1007.61</v>
      </c>
    </row>
    <row r="173" spans="1:11" x14ac:dyDescent="0.25">
      <c r="J173">
        <v>156.5</v>
      </c>
      <c r="K173">
        <v>1017</v>
      </c>
    </row>
    <row r="174" spans="1:11" x14ac:dyDescent="0.25">
      <c r="J174">
        <v>156.69999999999999</v>
      </c>
      <c r="K174">
        <v>1018</v>
      </c>
    </row>
    <row r="175" spans="1:11" x14ac:dyDescent="0.25">
      <c r="A175" s="82"/>
      <c r="C175" s="2"/>
      <c r="J175">
        <v>157.1</v>
      </c>
      <c r="K175">
        <v>1015</v>
      </c>
    </row>
    <row r="176" spans="1:11" x14ac:dyDescent="0.25">
      <c r="J176">
        <v>158.1</v>
      </c>
      <c r="K176">
        <v>1015</v>
      </c>
    </row>
    <row r="177" spans="10:11" x14ac:dyDescent="0.25">
      <c r="J177">
        <v>158.19999999999999</v>
      </c>
      <c r="K177">
        <v>1018</v>
      </c>
    </row>
    <row r="178" spans="10:11" x14ac:dyDescent="0.25">
      <c r="J178">
        <v>159</v>
      </c>
      <c r="K178">
        <v>1022</v>
      </c>
    </row>
    <row r="179" spans="10:11" x14ac:dyDescent="0.25">
      <c r="J179">
        <v>159.1</v>
      </c>
      <c r="K179">
        <v>1028</v>
      </c>
    </row>
    <row r="180" spans="10:11" x14ac:dyDescent="0.25">
      <c r="J180">
        <v>159.19999999999999</v>
      </c>
      <c r="K180">
        <v>1029</v>
      </c>
    </row>
    <row r="181" spans="10:11" x14ac:dyDescent="0.25">
      <c r="J181">
        <v>159.6</v>
      </c>
      <c r="K181">
        <v>1034</v>
      </c>
    </row>
    <row r="182" spans="10:11" x14ac:dyDescent="0.25">
      <c r="J182">
        <v>160.1</v>
      </c>
      <c r="K182">
        <v>1037</v>
      </c>
    </row>
    <row r="183" spans="10:11" x14ac:dyDescent="0.25">
      <c r="J183">
        <v>161.1</v>
      </c>
      <c r="K183">
        <v>1046</v>
      </c>
    </row>
    <row r="184" spans="10:11" x14ac:dyDescent="0.25">
      <c r="J184">
        <v>161.5</v>
      </c>
      <c r="K184">
        <v>1059</v>
      </c>
    </row>
    <row r="185" spans="10:11" x14ac:dyDescent="0.25">
      <c r="J185">
        <v>161.69999999999999</v>
      </c>
      <c r="K185">
        <v>1060</v>
      </c>
    </row>
    <row r="186" spans="10:11" x14ac:dyDescent="0.25">
      <c r="J186">
        <v>162.1</v>
      </c>
      <c r="K186">
        <v>1069</v>
      </c>
    </row>
    <row r="187" spans="10:11" x14ac:dyDescent="0.25">
      <c r="J187">
        <v>162.6</v>
      </c>
      <c r="K187">
        <v>1090</v>
      </c>
    </row>
    <row r="188" spans="10:11" x14ac:dyDescent="0.25">
      <c r="J188">
        <v>163.5</v>
      </c>
      <c r="K188">
        <v>1110</v>
      </c>
    </row>
    <row r="189" spans="10:11" x14ac:dyDescent="0.25">
      <c r="J189">
        <v>163.9</v>
      </c>
      <c r="K189">
        <v>1160</v>
      </c>
    </row>
    <row r="190" spans="10:11" x14ac:dyDescent="0.25">
      <c r="J190">
        <v>164.1</v>
      </c>
      <c r="K190">
        <v>1150</v>
      </c>
    </row>
    <row r="191" spans="10:11" x14ac:dyDescent="0.25">
      <c r="J191">
        <v>164.6</v>
      </c>
      <c r="K191">
        <v>1180</v>
      </c>
    </row>
    <row r="192" spans="10:11" x14ac:dyDescent="0.25">
      <c r="J192">
        <v>165.1</v>
      </c>
      <c r="K192">
        <v>1190</v>
      </c>
    </row>
    <row r="193" spans="1:11" x14ac:dyDescent="0.25">
      <c r="J193">
        <v>165.6</v>
      </c>
      <c r="K193">
        <v>1195</v>
      </c>
    </row>
    <row r="194" spans="1:11" x14ac:dyDescent="0.25">
      <c r="J194">
        <v>166.2</v>
      </c>
      <c r="K194">
        <v>1215</v>
      </c>
    </row>
    <row r="195" spans="1:11" x14ac:dyDescent="0.25">
      <c r="J195">
        <v>167.6</v>
      </c>
      <c r="K195">
        <v>1300</v>
      </c>
    </row>
    <row r="196" spans="1:11" x14ac:dyDescent="0.25">
      <c r="J196">
        <v>168.1</v>
      </c>
      <c r="K196">
        <v>1301</v>
      </c>
    </row>
    <row r="197" spans="1:11" x14ac:dyDescent="0.25">
      <c r="J197">
        <v>168.2</v>
      </c>
      <c r="K197">
        <v>1297</v>
      </c>
    </row>
    <row r="198" spans="1:11" x14ac:dyDescent="0.25">
      <c r="J198">
        <v>169</v>
      </c>
      <c r="K198">
        <v>1305</v>
      </c>
    </row>
    <row r="199" spans="1:11" x14ac:dyDescent="0.25">
      <c r="J199">
        <v>169.8</v>
      </c>
      <c r="K199">
        <v>1250</v>
      </c>
    </row>
    <row r="200" spans="1:11" x14ac:dyDescent="0.25">
      <c r="J200">
        <v>170</v>
      </c>
      <c r="K200">
        <v>1248</v>
      </c>
    </row>
    <row r="201" spans="1:11" x14ac:dyDescent="0.25">
      <c r="J201">
        <v>170.3</v>
      </c>
      <c r="K201">
        <v>1280</v>
      </c>
    </row>
    <row r="202" spans="1:11" x14ac:dyDescent="0.25">
      <c r="J202">
        <v>171.2</v>
      </c>
      <c r="K202">
        <v>1315</v>
      </c>
    </row>
    <row r="203" spans="1:11" x14ac:dyDescent="0.25">
      <c r="A203" s="82"/>
      <c r="C203" s="2"/>
      <c r="J203">
        <v>171.4</v>
      </c>
      <c r="K203">
        <v>1350</v>
      </c>
    </row>
    <row r="204" spans="1:11" x14ac:dyDescent="0.25">
      <c r="J204">
        <v>172.1</v>
      </c>
      <c r="K204">
        <v>1350</v>
      </c>
    </row>
    <row r="205" spans="1:11" x14ac:dyDescent="0.25">
      <c r="J205">
        <v>172.9</v>
      </c>
      <c r="K205">
        <v>1400</v>
      </c>
    </row>
    <row r="206" spans="1:11" x14ac:dyDescent="0.25">
      <c r="J206">
        <v>173.1</v>
      </c>
      <c r="K206">
        <v>1400</v>
      </c>
    </row>
    <row r="207" spans="1:11" x14ac:dyDescent="0.25">
      <c r="J207">
        <v>174.6</v>
      </c>
      <c r="K207">
        <v>1385</v>
      </c>
    </row>
    <row r="208" spans="1:11" x14ac:dyDescent="0.25">
      <c r="J208">
        <v>174.8</v>
      </c>
      <c r="K208">
        <v>1390</v>
      </c>
    </row>
    <row r="209" spans="1:11" x14ac:dyDescent="0.25">
      <c r="J209">
        <v>175.2</v>
      </c>
      <c r="K209">
        <v>1365</v>
      </c>
    </row>
    <row r="210" spans="1:11" x14ac:dyDescent="0.25">
      <c r="J210">
        <v>176.1</v>
      </c>
      <c r="K210">
        <v>1350</v>
      </c>
    </row>
    <row r="211" spans="1:11" x14ac:dyDescent="0.25">
      <c r="J211">
        <v>177.1</v>
      </c>
      <c r="K211">
        <v>1320</v>
      </c>
    </row>
    <row r="212" spans="1:11" x14ac:dyDescent="0.25">
      <c r="J212">
        <v>178.4</v>
      </c>
      <c r="K212">
        <v>1255</v>
      </c>
    </row>
    <row r="213" spans="1:11" x14ac:dyDescent="0.25">
      <c r="J213">
        <v>178.6</v>
      </c>
      <c r="K213">
        <v>1260</v>
      </c>
    </row>
    <row r="214" spans="1:11" x14ac:dyDescent="0.25">
      <c r="J214">
        <v>179.1</v>
      </c>
      <c r="K214">
        <v>1200</v>
      </c>
    </row>
    <row r="215" spans="1:11" x14ac:dyDescent="0.25">
      <c r="J215">
        <v>179.4</v>
      </c>
      <c r="K215">
        <v>1220</v>
      </c>
    </row>
    <row r="216" spans="1:11" x14ac:dyDescent="0.25">
      <c r="J216">
        <v>179.66</v>
      </c>
      <c r="K216">
        <v>1224</v>
      </c>
    </row>
    <row r="217" spans="1:11" x14ac:dyDescent="0.25">
      <c r="J217">
        <v>180.29999999999998</v>
      </c>
      <c r="K217">
        <v>1250</v>
      </c>
    </row>
    <row r="218" spans="1:11" x14ac:dyDescent="0.25">
      <c r="J218">
        <v>180.6</v>
      </c>
      <c r="K218">
        <v>1260</v>
      </c>
    </row>
    <row r="219" spans="1:11" x14ac:dyDescent="0.25">
      <c r="J219">
        <v>181.6</v>
      </c>
      <c r="K219">
        <v>1220</v>
      </c>
    </row>
    <row r="220" spans="1:11" x14ac:dyDescent="0.25">
      <c r="J220">
        <v>182.1</v>
      </c>
      <c r="K220">
        <v>1200</v>
      </c>
    </row>
    <row r="221" spans="1:11" x14ac:dyDescent="0.25">
      <c r="J221">
        <v>182.79999999999998</v>
      </c>
      <c r="K221">
        <v>1180</v>
      </c>
    </row>
    <row r="222" spans="1:11" x14ac:dyDescent="0.25">
      <c r="A222" s="82"/>
      <c r="C222" s="2"/>
      <c r="J222">
        <v>183.6</v>
      </c>
      <c r="K222">
        <v>1150</v>
      </c>
    </row>
    <row r="223" spans="1:11" x14ac:dyDescent="0.25">
      <c r="J223">
        <v>183.7</v>
      </c>
      <c r="K223">
        <v>1110</v>
      </c>
    </row>
    <row r="224" spans="1:11" x14ac:dyDescent="0.25">
      <c r="J224">
        <v>183.9</v>
      </c>
      <c r="K224">
        <v>1120</v>
      </c>
    </row>
    <row r="225" spans="1:11" x14ac:dyDescent="0.25">
      <c r="J225">
        <v>184.2</v>
      </c>
      <c r="K225">
        <v>1100</v>
      </c>
    </row>
    <row r="226" spans="1:11" x14ac:dyDescent="0.25">
      <c r="J226">
        <v>184.5</v>
      </c>
      <c r="K226">
        <v>1050</v>
      </c>
    </row>
    <row r="227" spans="1:11" x14ac:dyDescent="0.25">
      <c r="J227">
        <v>184.79999999999998</v>
      </c>
      <c r="K227">
        <v>1090</v>
      </c>
    </row>
    <row r="228" spans="1:11" x14ac:dyDescent="0.25">
      <c r="J228">
        <v>184.9</v>
      </c>
      <c r="K228">
        <v>1080</v>
      </c>
    </row>
    <row r="229" spans="1:11" x14ac:dyDescent="0.25">
      <c r="J229">
        <v>185.6</v>
      </c>
      <c r="K229">
        <v>990</v>
      </c>
    </row>
    <row r="230" spans="1:11" x14ac:dyDescent="0.25">
      <c r="J230">
        <v>186.29999999999998</v>
      </c>
      <c r="K230">
        <v>920</v>
      </c>
    </row>
    <row r="231" spans="1:11" x14ac:dyDescent="0.25">
      <c r="J231">
        <v>186.9</v>
      </c>
      <c r="K231">
        <v>900</v>
      </c>
    </row>
    <row r="232" spans="1:11" x14ac:dyDescent="0.25">
      <c r="J232">
        <v>188.6</v>
      </c>
      <c r="K232">
        <v>820</v>
      </c>
    </row>
    <row r="233" spans="1:11" x14ac:dyDescent="0.25">
      <c r="A233" s="82"/>
      <c r="C233" s="2"/>
      <c r="J233">
        <v>188.9</v>
      </c>
      <c r="K233">
        <v>815</v>
      </c>
    </row>
    <row r="234" spans="1:11" x14ac:dyDescent="0.25">
      <c r="J234">
        <v>191.6</v>
      </c>
      <c r="K234">
        <v>790</v>
      </c>
    </row>
    <row r="235" spans="1:11" x14ac:dyDescent="0.25">
      <c r="J235">
        <v>192.1</v>
      </c>
      <c r="K235">
        <v>795</v>
      </c>
    </row>
    <row r="236" spans="1:11" x14ac:dyDescent="0.25">
      <c r="J236">
        <v>193.29999999999998</v>
      </c>
      <c r="K236">
        <v>760</v>
      </c>
    </row>
    <row r="237" spans="1:11" x14ac:dyDescent="0.25">
      <c r="J237">
        <v>193.6</v>
      </c>
      <c r="K237">
        <v>750</v>
      </c>
    </row>
    <row r="238" spans="1:11" x14ac:dyDescent="0.25">
      <c r="A238" s="82"/>
      <c r="C238" s="2"/>
      <c r="J238">
        <v>194.6</v>
      </c>
      <c r="K238">
        <v>720</v>
      </c>
    </row>
    <row r="239" spans="1:11" x14ac:dyDescent="0.25">
      <c r="J239">
        <v>194.9</v>
      </c>
      <c r="K239">
        <v>715</v>
      </c>
    </row>
    <row r="240" spans="1:11" x14ac:dyDescent="0.25">
      <c r="J240">
        <v>196.1</v>
      </c>
      <c r="K240">
        <v>720</v>
      </c>
    </row>
    <row r="241" spans="1:11" x14ac:dyDescent="0.25">
      <c r="J241">
        <v>197.1</v>
      </c>
      <c r="K241">
        <v>730</v>
      </c>
    </row>
    <row r="242" spans="1:11" x14ac:dyDescent="0.25">
      <c r="J242">
        <v>198.1</v>
      </c>
      <c r="K242">
        <v>735</v>
      </c>
    </row>
    <row r="243" spans="1:11" x14ac:dyDescent="0.25">
      <c r="J243">
        <v>199.6</v>
      </c>
      <c r="K243">
        <v>745</v>
      </c>
    </row>
    <row r="244" spans="1:11" x14ac:dyDescent="0.25">
      <c r="J244">
        <v>200.29999999999998</v>
      </c>
      <c r="K244">
        <v>800</v>
      </c>
    </row>
    <row r="245" spans="1:11" x14ac:dyDescent="0.25">
      <c r="J245">
        <v>200.6</v>
      </c>
      <c r="K245">
        <v>790</v>
      </c>
    </row>
    <row r="246" spans="1:11" x14ac:dyDescent="0.25">
      <c r="J246">
        <v>201.1</v>
      </c>
      <c r="K246">
        <v>800</v>
      </c>
    </row>
    <row r="247" spans="1:11" x14ac:dyDescent="0.25">
      <c r="A247" s="82"/>
      <c r="C247" s="2"/>
      <c r="J247">
        <v>202.1</v>
      </c>
      <c r="K247">
        <v>760</v>
      </c>
    </row>
    <row r="248" spans="1:11" x14ac:dyDescent="0.25">
      <c r="J248">
        <v>203.1</v>
      </c>
      <c r="K248">
        <v>706</v>
      </c>
    </row>
    <row r="249" spans="1:11" x14ac:dyDescent="0.25">
      <c r="J249">
        <v>204.2</v>
      </c>
      <c r="K249">
        <v>662</v>
      </c>
    </row>
    <row r="250" spans="1:11" x14ac:dyDescent="0.25">
      <c r="J250">
        <v>204.6</v>
      </c>
      <c r="K250">
        <v>669</v>
      </c>
    </row>
    <row r="251" spans="1:11" x14ac:dyDescent="0.25">
      <c r="J251">
        <v>205.1</v>
      </c>
      <c r="K251">
        <v>651</v>
      </c>
    </row>
    <row r="252" spans="1:11" x14ac:dyDescent="0.25">
      <c r="J252">
        <v>205.6</v>
      </c>
      <c r="K252">
        <v>640</v>
      </c>
    </row>
    <row r="253" spans="1:11" x14ac:dyDescent="0.25">
      <c r="J253">
        <v>205.9</v>
      </c>
      <c r="K253">
        <v>629</v>
      </c>
    </row>
    <row r="254" spans="1:11" x14ac:dyDescent="0.25">
      <c r="J254">
        <v>206.1</v>
      </c>
      <c r="K254">
        <v>618</v>
      </c>
    </row>
    <row r="255" spans="1:11" x14ac:dyDescent="0.25">
      <c r="A255" s="82"/>
      <c r="C255" s="2"/>
      <c r="J255">
        <v>207</v>
      </c>
      <c r="K255">
        <v>607</v>
      </c>
    </row>
    <row r="256" spans="1:11" x14ac:dyDescent="0.25">
      <c r="J256">
        <v>210.1</v>
      </c>
      <c r="K256">
        <v>585</v>
      </c>
    </row>
    <row r="257" spans="1:11" x14ac:dyDescent="0.25">
      <c r="J257">
        <v>211.1</v>
      </c>
      <c r="K257">
        <v>574</v>
      </c>
    </row>
    <row r="258" spans="1:11" x14ac:dyDescent="0.25">
      <c r="J258">
        <v>212.1</v>
      </c>
      <c r="K258">
        <v>572</v>
      </c>
    </row>
    <row r="259" spans="1:11" x14ac:dyDescent="0.25">
      <c r="J259">
        <v>214.1</v>
      </c>
      <c r="K259">
        <v>563</v>
      </c>
    </row>
    <row r="260" spans="1:11" x14ac:dyDescent="0.25">
      <c r="J260">
        <v>222.1</v>
      </c>
      <c r="K260">
        <v>530.20000000000005</v>
      </c>
    </row>
    <row r="261" spans="1:11" x14ac:dyDescent="0.25">
      <c r="J261">
        <v>226.1</v>
      </c>
      <c r="K261">
        <v>509</v>
      </c>
    </row>
    <row r="262" spans="1:11" x14ac:dyDescent="0.25">
      <c r="J262">
        <v>226.6</v>
      </c>
      <c r="K262">
        <v>508</v>
      </c>
    </row>
    <row r="263" spans="1:11" x14ac:dyDescent="0.25">
      <c r="J263">
        <v>227</v>
      </c>
      <c r="K263">
        <v>507</v>
      </c>
    </row>
    <row r="264" spans="1:11" x14ac:dyDescent="0.25">
      <c r="J264">
        <v>228.1</v>
      </c>
      <c r="K264">
        <v>505</v>
      </c>
    </row>
    <row r="265" spans="1:11" x14ac:dyDescent="0.25">
      <c r="J265">
        <v>228.6</v>
      </c>
      <c r="K265">
        <v>506</v>
      </c>
    </row>
    <row r="266" spans="1:11" x14ac:dyDescent="0.25">
      <c r="J266">
        <v>229.1</v>
      </c>
      <c r="K266">
        <v>502</v>
      </c>
    </row>
    <row r="267" spans="1:11" x14ac:dyDescent="0.25">
      <c r="A267" s="82"/>
      <c r="C267" s="2"/>
      <c r="J267">
        <v>229.6</v>
      </c>
      <c r="K267">
        <v>504</v>
      </c>
    </row>
    <row r="268" spans="1:11" x14ac:dyDescent="0.25">
      <c r="J268">
        <v>229.7</v>
      </c>
      <c r="K268">
        <v>505</v>
      </c>
    </row>
    <row r="269" spans="1:11" x14ac:dyDescent="0.25">
      <c r="J269">
        <v>231.6</v>
      </c>
      <c r="K269">
        <v>478</v>
      </c>
    </row>
    <row r="270" spans="1:11" x14ac:dyDescent="0.25">
      <c r="J270">
        <v>233.1</v>
      </c>
      <c r="K270">
        <v>465</v>
      </c>
    </row>
    <row r="271" spans="1:11" x14ac:dyDescent="0.25">
      <c r="J271">
        <v>233.29999999999998</v>
      </c>
      <c r="K271">
        <v>460</v>
      </c>
    </row>
    <row r="272" spans="1:11" x14ac:dyDescent="0.25">
      <c r="J272">
        <v>236.1</v>
      </c>
      <c r="K272">
        <v>450</v>
      </c>
    </row>
    <row r="273" spans="1:11" x14ac:dyDescent="0.25">
      <c r="J273">
        <v>238.1</v>
      </c>
      <c r="K273">
        <v>465</v>
      </c>
    </row>
    <row r="274" spans="1:11" x14ac:dyDescent="0.25">
      <c r="A274" s="82"/>
      <c r="C274" s="2"/>
      <c r="J274">
        <v>238.6</v>
      </c>
      <c r="K274">
        <v>463</v>
      </c>
    </row>
    <row r="275" spans="1:11" x14ac:dyDescent="0.25">
      <c r="J275">
        <v>239.6</v>
      </c>
      <c r="K275">
        <v>460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2" zoomScaleNormal="100" workbookViewId="0">
      <selection activeCell="C11" sqref="C11"/>
    </sheetView>
  </sheetViews>
  <sheetFormatPr defaultRowHeight="15" x14ac:dyDescent="0.25"/>
  <cols>
    <col min="1" max="1" width="21" style="4" customWidth="1"/>
    <col min="2" max="2" width="31.7109375" bestFit="1" customWidth="1"/>
    <col min="3" max="3" width="8" style="7" bestFit="1" customWidth="1"/>
    <col min="4" max="4" width="2" bestFit="1" customWidth="1"/>
    <col min="5" max="5" width="49.5703125" style="50" bestFit="1" customWidth="1"/>
    <col min="8" max="8" width="12" bestFit="1" customWidth="1"/>
  </cols>
  <sheetData>
    <row r="1" spans="1:9" x14ac:dyDescent="0.25">
      <c r="A1" s="27" t="s">
        <v>164</v>
      </c>
      <c r="B1" s="7" t="s">
        <v>165</v>
      </c>
      <c r="C1" s="7" t="s">
        <v>166</v>
      </c>
      <c r="D1" s="7"/>
      <c r="E1" s="50" t="s">
        <v>167</v>
      </c>
    </row>
    <row r="2" spans="1:9" ht="31.5" x14ac:dyDescent="0.35">
      <c r="A2" s="4" t="s">
        <v>18</v>
      </c>
      <c r="B2" t="s">
        <v>168</v>
      </c>
      <c r="C2" s="7" t="s">
        <v>1</v>
      </c>
      <c r="D2" s="2"/>
      <c r="E2" s="50" t="s">
        <v>41</v>
      </c>
    </row>
    <row r="3" spans="1:9" ht="31.5" x14ac:dyDescent="0.35">
      <c r="A3" s="4" t="s">
        <v>12</v>
      </c>
      <c r="B3" t="s">
        <v>170</v>
      </c>
      <c r="C3" s="7" t="s">
        <v>13</v>
      </c>
      <c r="E3" s="50" t="s">
        <v>15</v>
      </c>
    </row>
    <row r="4" spans="1:9" x14ac:dyDescent="0.25">
      <c r="A4" s="4" t="s">
        <v>34</v>
      </c>
      <c r="B4" t="s">
        <v>171</v>
      </c>
      <c r="C4" s="7" t="s">
        <v>7</v>
      </c>
      <c r="E4" s="50" t="s">
        <v>17</v>
      </c>
    </row>
    <row r="5" spans="1:9" ht="18.75" x14ac:dyDescent="0.35">
      <c r="A5" s="4" t="s">
        <v>19</v>
      </c>
      <c r="B5" t="s">
        <v>169</v>
      </c>
      <c r="C5" s="7" t="s">
        <v>20</v>
      </c>
      <c r="E5" s="50" t="s">
        <v>112</v>
      </c>
    </row>
    <row r="6" spans="1:9" ht="17.25" x14ac:dyDescent="0.25">
      <c r="A6" s="4" t="s">
        <v>4</v>
      </c>
      <c r="B6" t="s">
        <v>172</v>
      </c>
      <c r="C6" s="47" t="s">
        <v>3</v>
      </c>
      <c r="E6" s="51" t="s">
        <v>27</v>
      </c>
    </row>
    <row r="7" spans="1:9" ht="18" x14ac:dyDescent="0.35">
      <c r="A7" s="4" t="s">
        <v>30</v>
      </c>
      <c r="B7" t="s">
        <v>168</v>
      </c>
      <c r="C7" s="7" t="s">
        <v>31</v>
      </c>
      <c r="E7" s="50" t="s">
        <v>48</v>
      </c>
    </row>
    <row r="8" spans="1:9" ht="31.5" x14ac:dyDescent="0.35">
      <c r="A8" s="4" t="s">
        <v>173</v>
      </c>
      <c r="B8" t="s">
        <v>170</v>
      </c>
      <c r="C8" s="7" t="s">
        <v>40</v>
      </c>
      <c r="E8" s="50" t="s">
        <v>47</v>
      </c>
    </row>
    <row r="9" spans="1:9" x14ac:dyDescent="0.25">
      <c r="A9" s="4" t="s">
        <v>37</v>
      </c>
      <c r="B9" t="s">
        <v>168</v>
      </c>
      <c r="C9" s="7" t="s">
        <v>46</v>
      </c>
      <c r="E9" s="50" t="s">
        <v>53</v>
      </c>
      <c r="I9" s="7"/>
    </row>
    <row r="10" spans="1:9" x14ac:dyDescent="0.25">
      <c r="A10" s="4" t="s">
        <v>37</v>
      </c>
      <c r="B10" t="s">
        <v>175</v>
      </c>
      <c r="C10" s="7" t="s">
        <v>49</v>
      </c>
      <c r="E10" s="50" t="s">
        <v>174</v>
      </c>
    </row>
    <row r="11" spans="1:9" ht="30" x14ac:dyDescent="0.25">
      <c r="A11" s="4" t="s">
        <v>181</v>
      </c>
      <c r="B11" t="s">
        <v>176</v>
      </c>
      <c r="C11" s="48" t="s">
        <v>61</v>
      </c>
      <c r="E11" s="50" t="s">
        <v>98</v>
      </c>
    </row>
    <row r="12" spans="1:9" ht="18" x14ac:dyDescent="0.35">
      <c r="A12" s="4" t="s">
        <v>81</v>
      </c>
      <c r="B12" t="s">
        <v>176</v>
      </c>
      <c r="C12" s="48" t="s">
        <v>82</v>
      </c>
      <c r="E12" s="50" t="s">
        <v>109</v>
      </c>
    </row>
    <row r="13" spans="1:9" ht="46.5" x14ac:dyDescent="0.35">
      <c r="A13" s="4" t="s">
        <v>180</v>
      </c>
      <c r="B13" t="s">
        <v>176</v>
      </c>
      <c r="C13" s="48" t="s">
        <v>62</v>
      </c>
      <c r="E13" s="50" t="s">
        <v>132</v>
      </c>
    </row>
    <row r="14" spans="1:9" x14ac:dyDescent="0.25">
      <c r="A14" s="4" t="s">
        <v>177</v>
      </c>
      <c r="B14" t="s">
        <v>178</v>
      </c>
      <c r="C14" s="7" t="s">
        <v>96</v>
      </c>
      <c r="E14" s="50" t="s">
        <v>111</v>
      </c>
    </row>
    <row r="15" spans="1:9" ht="31.5" x14ac:dyDescent="0.35">
      <c r="A15" s="4" t="s">
        <v>179</v>
      </c>
      <c r="B15" t="s">
        <v>170</v>
      </c>
      <c r="C15" s="7" t="s">
        <v>57</v>
      </c>
      <c r="E15" s="50" t="s">
        <v>133</v>
      </c>
    </row>
    <row r="16" spans="1:9" ht="31.5" x14ac:dyDescent="0.35">
      <c r="A16" s="4" t="s">
        <v>182</v>
      </c>
      <c r="B16" t="s">
        <v>183</v>
      </c>
      <c r="C16" s="7" t="s">
        <v>116</v>
      </c>
      <c r="E16" s="50" t="s">
        <v>131</v>
      </c>
    </row>
    <row r="17" spans="1:5" ht="61.5" x14ac:dyDescent="0.35">
      <c r="A17" s="4" t="s">
        <v>184</v>
      </c>
      <c r="B17" t="s">
        <v>185</v>
      </c>
      <c r="C17" s="7" t="s">
        <v>127</v>
      </c>
      <c r="E17" s="50" t="s">
        <v>230</v>
      </c>
    </row>
    <row r="18" spans="1:5" ht="18" x14ac:dyDescent="0.35">
      <c r="A18" s="4" t="s">
        <v>202</v>
      </c>
      <c r="B18" t="s">
        <v>170</v>
      </c>
      <c r="C18" s="7" t="s">
        <v>196</v>
      </c>
      <c r="E18" s="50" t="s">
        <v>197</v>
      </c>
    </row>
    <row r="19" spans="1:5" ht="18.75" x14ac:dyDescent="0.35">
      <c r="A19" s="4" t="s">
        <v>201</v>
      </c>
      <c r="B19" t="s">
        <v>170</v>
      </c>
      <c r="C19" s="7" t="s">
        <v>200</v>
      </c>
      <c r="E19" s="50" t="s">
        <v>205</v>
      </c>
    </row>
    <row r="20" spans="1:5" ht="18" x14ac:dyDescent="0.35">
      <c r="A20" s="4" t="s">
        <v>203</v>
      </c>
      <c r="C20" s="7" t="s">
        <v>204</v>
      </c>
      <c r="E20" s="50" t="s">
        <v>206</v>
      </c>
    </row>
    <row r="21" spans="1:5" ht="31.5" x14ac:dyDescent="0.35">
      <c r="A21" s="4" t="s">
        <v>207</v>
      </c>
      <c r="C21" s="7" t="s">
        <v>208</v>
      </c>
      <c r="E21" s="50" t="s">
        <v>209</v>
      </c>
    </row>
    <row r="23" spans="1:5" x14ac:dyDescent="0.25">
      <c r="A23" s="4" t="s">
        <v>186</v>
      </c>
    </row>
    <row r="24" spans="1:5" ht="45" x14ac:dyDescent="0.25">
      <c r="A24" s="4" t="s">
        <v>5</v>
      </c>
      <c r="B24" s="4" t="s">
        <v>28</v>
      </c>
      <c r="C24" s="7" t="s">
        <v>6</v>
      </c>
      <c r="E24" s="49">
        <v>0.5</v>
      </c>
    </row>
    <row r="25" spans="1:5" ht="61.5" x14ac:dyDescent="0.35">
      <c r="A25" s="36" t="s">
        <v>187</v>
      </c>
      <c r="B25" s="4" t="s">
        <v>188</v>
      </c>
      <c r="C25" s="7" t="s">
        <v>8</v>
      </c>
      <c r="E25" s="49">
        <v>0.15</v>
      </c>
    </row>
    <row r="26" spans="1:5" ht="46.5" x14ac:dyDescent="0.35">
      <c r="A26" s="4" t="s">
        <v>32</v>
      </c>
      <c r="B26" s="4" t="s">
        <v>38</v>
      </c>
      <c r="C26" s="7" t="s">
        <v>33</v>
      </c>
      <c r="E26" s="50">
        <v>5.4999999999999997E-3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O7" sqref="O7"/>
    </sheetView>
  </sheetViews>
  <sheetFormatPr defaultRowHeight="15" x14ac:dyDescent="0.25"/>
  <cols>
    <col min="1" max="1" width="4.140625" bestFit="1" customWidth="1"/>
    <col min="2" max="2" width="3.7109375" style="7" bestFit="1" customWidth="1"/>
    <col min="3" max="3" width="3.85546875" style="7" bestFit="1" customWidth="1"/>
    <col min="4" max="4" width="4.28515625" style="7" bestFit="1" customWidth="1"/>
    <col min="5" max="5" width="4.7109375" style="7" bestFit="1" customWidth="1"/>
    <col min="6" max="6" width="4.5703125" style="7" bestFit="1" customWidth="1"/>
    <col min="7" max="7" width="4.7109375" style="7" bestFit="1" customWidth="1"/>
    <col min="8" max="9" width="4" style="7" bestFit="1" customWidth="1"/>
    <col min="10" max="10" width="4.5703125" style="7" bestFit="1" customWidth="1"/>
    <col min="11" max="11" width="3.85546875" style="7" bestFit="1" customWidth="1"/>
    <col min="12" max="12" width="4.28515625" style="7" bestFit="1" customWidth="1"/>
    <col min="13" max="13" width="4.140625" style="7" bestFit="1" customWidth="1"/>
  </cols>
  <sheetData>
    <row r="1" spans="1:13" ht="15.75" thickBot="1" x14ac:dyDescent="0.3">
      <c r="A1" s="5" t="s">
        <v>65</v>
      </c>
      <c r="B1" s="13" t="s">
        <v>66</v>
      </c>
      <c r="C1" s="14" t="s">
        <v>67</v>
      </c>
      <c r="D1" s="14" t="s">
        <v>72</v>
      </c>
      <c r="E1" s="14" t="s">
        <v>68</v>
      </c>
      <c r="F1" s="14" t="s">
        <v>69</v>
      </c>
      <c r="G1" s="14" t="s">
        <v>70</v>
      </c>
      <c r="H1" s="14" t="s">
        <v>71</v>
      </c>
      <c r="I1" s="14" t="s">
        <v>73</v>
      </c>
      <c r="J1" s="14" t="s">
        <v>74</v>
      </c>
      <c r="K1" s="14" t="s">
        <v>75</v>
      </c>
      <c r="L1" s="14" t="s">
        <v>76</v>
      </c>
      <c r="M1" s="15" t="s">
        <v>77</v>
      </c>
    </row>
    <row r="2" spans="1:13" x14ac:dyDescent="0.25">
      <c r="A2" s="12">
        <v>1</v>
      </c>
      <c r="B2" s="16">
        <v>1</v>
      </c>
      <c r="C2" s="17">
        <f>B32+1</f>
        <v>32</v>
      </c>
      <c r="D2" s="17">
        <f>C29+1</f>
        <v>60</v>
      </c>
      <c r="E2" s="17">
        <f>D32+1</f>
        <v>91</v>
      </c>
      <c r="F2" s="17">
        <f>E31+1</f>
        <v>121</v>
      </c>
      <c r="G2" s="17">
        <f>F32+1</f>
        <v>152</v>
      </c>
      <c r="H2" s="17">
        <f>G31+1</f>
        <v>182</v>
      </c>
      <c r="I2" s="17">
        <f>H32+1</f>
        <v>213</v>
      </c>
      <c r="J2" s="17">
        <f>I32+1</f>
        <v>244</v>
      </c>
      <c r="K2" s="17">
        <f>J31+1</f>
        <v>274</v>
      </c>
      <c r="L2" s="17">
        <f>K32+1</f>
        <v>305</v>
      </c>
      <c r="M2" s="18">
        <f>L31+1</f>
        <v>335</v>
      </c>
    </row>
    <row r="3" spans="1:13" x14ac:dyDescent="0.25">
      <c r="A3" s="10">
        <v>2</v>
      </c>
      <c r="B3" s="19">
        <f t="shared" ref="B3:B32" si="0">B2+1</f>
        <v>2</v>
      </c>
      <c r="C3" s="19">
        <f t="shared" ref="C3:H18" si="1">C2+1</f>
        <v>33</v>
      </c>
      <c r="D3" s="19">
        <f t="shared" si="1"/>
        <v>61</v>
      </c>
      <c r="E3" s="19">
        <f t="shared" si="1"/>
        <v>92</v>
      </c>
      <c r="F3" s="19">
        <f t="shared" si="1"/>
        <v>122</v>
      </c>
      <c r="G3" s="19">
        <f t="shared" si="1"/>
        <v>153</v>
      </c>
      <c r="H3" s="19">
        <f t="shared" si="1"/>
        <v>183</v>
      </c>
      <c r="I3" s="19">
        <f t="shared" ref="I3:I30" si="2">I2+1</f>
        <v>214</v>
      </c>
      <c r="J3" s="19">
        <f t="shared" ref="J3:J30" si="3">J2+1</f>
        <v>245</v>
      </c>
      <c r="K3" s="19">
        <f t="shared" ref="K3:K30" si="4">K2+1</f>
        <v>275</v>
      </c>
      <c r="L3" s="19">
        <f t="shared" ref="L3:L30" si="5">L2+1</f>
        <v>306</v>
      </c>
      <c r="M3" s="20">
        <f t="shared" ref="M3:M30" si="6">M2+1</f>
        <v>336</v>
      </c>
    </row>
    <row r="4" spans="1:13" x14ac:dyDescent="0.25">
      <c r="A4" s="10">
        <v>3</v>
      </c>
      <c r="B4" s="19">
        <f t="shared" si="0"/>
        <v>3</v>
      </c>
      <c r="C4" s="19">
        <f t="shared" si="1"/>
        <v>34</v>
      </c>
      <c r="D4" s="19">
        <f t="shared" si="1"/>
        <v>62</v>
      </c>
      <c r="E4" s="19">
        <f t="shared" si="1"/>
        <v>93</v>
      </c>
      <c r="F4" s="19">
        <f t="shared" si="1"/>
        <v>123</v>
      </c>
      <c r="G4" s="19">
        <f t="shared" si="1"/>
        <v>154</v>
      </c>
      <c r="H4" s="19">
        <f t="shared" si="1"/>
        <v>184</v>
      </c>
      <c r="I4" s="19">
        <f t="shared" si="2"/>
        <v>215</v>
      </c>
      <c r="J4" s="19">
        <f t="shared" si="3"/>
        <v>246</v>
      </c>
      <c r="K4" s="19">
        <f t="shared" si="4"/>
        <v>276</v>
      </c>
      <c r="L4" s="19">
        <f t="shared" si="5"/>
        <v>307</v>
      </c>
      <c r="M4" s="20">
        <f t="shared" si="6"/>
        <v>337</v>
      </c>
    </row>
    <row r="5" spans="1:13" x14ac:dyDescent="0.25">
      <c r="A5" s="10">
        <v>4</v>
      </c>
      <c r="B5" s="19">
        <f t="shared" si="0"/>
        <v>4</v>
      </c>
      <c r="C5" s="19">
        <f t="shared" si="1"/>
        <v>35</v>
      </c>
      <c r="D5" s="19">
        <f t="shared" si="1"/>
        <v>63</v>
      </c>
      <c r="E5" s="19">
        <f t="shared" si="1"/>
        <v>94</v>
      </c>
      <c r="F5" s="19">
        <f t="shared" si="1"/>
        <v>124</v>
      </c>
      <c r="G5" s="19">
        <f t="shared" si="1"/>
        <v>155</v>
      </c>
      <c r="H5" s="19">
        <f t="shared" si="1"/>
        <v>185</v>
      </c>
      <c r="I5" s="19">
        <f t="shared" si="2"/>
        <v>216</v>
      </c>
      <c r="J5" s="19">
        <f t="shared" si="3"/>
        <v>247</v>
      </c>
      <c r="K5" s="19">
        <f t="shared" si="4"/>
        <v>277</v>
      </c>
      <c r="L5" s="19">
        <f t="shared" si="5"/>
        <v>308</v>
      </c>
      <c r="M5" s="20">
        <f t="shared" si="6"/>
        <v>338</v>
      </c>
    </row>
    <row r="6" spans="1:13" x14ac:dyDescent="0.25">
      <c r="A6" s="10">
        <v>5</v>
      </c>
      <c r="B6" s="19">
        <f t="shared" si="0"/>
        <v>5</v>
      </c>
      <c r="C6" s="19">
        <f t="shared" si="1"/>
        <v>36</v>
      </c>
      <c r="D6" s="19">
        <f t="shared" si="1"/>
        <v>64</v>
      </c>
      <c r="E6" s="19">
        <f t="shared" si="1"/>
        <v>95</v>
      </c>
      <c r="F6" s="19">
        <f t="shared" si="1"/>
        <v>125</v>
      </c>
      <c r="G6" s="19">
        <f t="shared" si="1"/>
        <v>156</v>
      </c>
      <c r="H6" s="19">
        <f t="shared" si="1"/>
        <v>186</v>
      </c>
      <c r="I6" s="19">
        <f t="shared" si="2"/>
        <v>217</v>
      </c>
      <c r="J6" s="19">
        <f t="shared" si="3"/>
        <v>248</v>
      </c>
      <c r="K6" s="19">
        <f t="shared" si="4"/>
        <v>278</v>
      </c>
      <c r="L6" s="19">
        <f t="shared" si="5"/>
        <v>309</v>
      </c>
      <c r="M6" s="20">
        <f t="shared" si="6"/>
        <v>339</v>
      </c>
    </row>
    <row r="7" spans="1:13" x14ac:dyDescent="0.25">
      <c r="A7" s="10">
        <v>6</v>
      </c>
      <c r="B7" s="19">
        <f t="shared" si="0"/>
        <v>6</v>
      </c>
      <c r="C7" s="19">
        <f t="shared" si="1"/>
        <v>37</v>
      </c>
      <c r="D7" s="19">
        <f t="shared" si="1"/>
        <v>65</v>
      </c>
      <c r="E7" s="19">
        <f t="shared" si="1"/>
        <v>96</v>
      </c>
      <c r="F7" s="19">
        <f t="shared" si="1"/>
        <v>126</v>
      </c>
      <c r="G7" s="19">
        <f t="shared" si="1"/>
        <v>157</v>
      </c>
      <c r="H7" s="19">
        <f t="shared" si="1"/>
        <v>187</v>
      </c>
      <c r="I7" s="19">
        <f t="shared" si="2"/>
        <v>218</v>
      </c>
      <c r="J7" s="19">
        <f t="shared" si="3"/>
        <v>249</v>
      </c>
      <c r="K7" s="19">
        <f t="shared" si="4"/>
        <v>279</v>
      </c>
      <c r="L7" s="19">
        <f t="shared" si="5"/>
        <v>310</v>
      </c>
      <c r="M7" s="20">
        <f t="shared" si="6"/>
        <v>340</v>
      </c>
    </row>
    <row r="8" spans="1:13" x14ac:dyDescent="0.25">
      <c r="A8" s="10">
        <v>7</v>
      </c>
      <c r="B8" s="19">
        <f t="shared" si="0"/>
        <v>7</v>
      </c>
      <c r="C8" s="19">
        <f t="shared" si="1"/>
        <v>38</v>
      </c>
      <c r="D8" s="19">
        <f t="shared" si="1"/>
        <v>66</v>
      </c>
      <c r="E8" s="19">
        <f t="shared" si="1"/>
        <v>97</v>
      </c>
      <c r="F8" s="19">
        <f t="shared" si="1"/>
        <v>127</v>
      </c>
      <c r="G8" s="19">
        <f t="shared" si="1"/>
        <v>158</v>
      </c>
      <c r="H8" s="19">
        <f t="shared" si="1"/>
        <v>188</v>
      </c>
      <c r="I8" s="19">
        <f t="shared" si="2"/>
        <v>219</v>
      </c>
      <c r="J8" s="19">
        <f t="shared" si="3"/>
        <v>250</v>
      </c>
      <c r="K8" s="19">
        <f t="shared" si="4"/>
        <v>280</v>
      </c>
      <c r="L8" s="19">
        <f t="shared" si="5"/>
        <v>311</v>
      </c>
      <c r="M8" s="20">
        <f t="shared" si="6"/>
        <v>341</v>
      </c>
    </row>
    <row r="9" spans="1:13" x14ac:dyDescent="0.25">
      <c r="A9" s="10">
        <v>8</v>
      </c>
      <c r="B9" s="19">
        <f t="shared" si="0"/>
        <v>8</v>
      </c>
      <c r="C9" s="19">
        <f t="shared" si="1"/>
        <v>39</v>
      </c>
      <c r="D9" s="19">
        <f t="shared" si="1"/>
        <v>67</v>
      </c>
      <c r="E9" s="19">
        <f t="shared" si="1"/>
        <v>98</v>
      </c>
      <c r="F9" s="19">
        <f t="shared" si="1"/>
        <v>128</v>
      </c>
      <c r="G9" s="19">
        <f t="shared" si="1"/>
        <v>159</v>
      </c>
      <c r="H9" s="19">
        <f t="shared" si="1"/>
        <v>189</v>
      </c>
      <c r="I9" s="19">
        <f t="shared" si="2"/>
        <v>220</v>
      </c>
      <c r="J9" s="19">
        <f t="shared" si="3"/>
        <v>251</v>
      </c>
      <c r="K9" s="19">
        <f t="shared" si="4"/>
        <v>281</v>
      </c>
      <c r="L9" s="19">
        <f t="shared" si="5"/>
        <v>312</v>
      </c>
      <c r="M9" s="20">
        <f t="shared" si="6"/>
        <v>342</v>
      </c>
    </row>
    <row r="10" spans="1:13" x14ac:dyDescent="0.25">
      <c r="A10" s="10">
        <v>9</v>
      </c>
      <c r="B10" s="19">
        <f t="shared" si="0"/>
        <v>9</v>
      </c>
      <c r="C10" s="19">
        <f t="shared" si="1"/>
        <v>40</v>
      </c>
      <c r="D10" s="19">
        <f t="shared" si="1"/>
        <v>68</v>
      </c>
      <c r="E10" s="19">
        <f t="shared" si="1"/>
        <v>99</v>
      </c>
      <c r="F10" s="19">
        <f t="shared" si="1"/>
        <v>129</v>
      </c>
      <c r="G10" s="19">
        <f t="shared" si="1"/>
        <v>160</v>
      </c>
      <c r="H10" s="19">
        <f t="shared" si="1"/>
        <v>190</v>
      </c>
      <c r="I10" s="19">
        <f t="shared" si="2"/>
        <v>221</v>
      </c>
      <c r="J10" s="19">
        <f t="shared" si="3"/>
        <v>252</v>
      </c>
      <c r="K10" s="19">
        <f t="shared" si="4"/>
        <v>282</v>
      </c>
      <c r="L10" s="19">
        <f t="shared" si="5"/>
        <v>313</v>
      </c>
      <c r="M10" s="20">
        <f t="shared" si="6"/>
        <v>343</v>
      </c>
    </row>
    <row r="11" spans="1:13" x14ac:dyDescent="0.25">
      <c r="A11" s="10">
        <v>10</v>
      </c>
      <c r="B11" s="19">
        <f t="shared" si="0"/>
        <v>10</v>
      </c>
      <c r="C11" s="19">
        <f t="shared" si="1"/>
        <v>41</v>
      </c>
      <c r="D11" s="19">
        <f t="shared" si="1"/>
        <v>69</v>
      </c>
      <c r="E11" s="19">
        <f t="shared" si="1"/>
        <v>100</v>
      </c>
      <c r="F11" s="19">
        <f t="shared" si="1"/>
        <v>130</v>
      </c>
      <c r="G11" s="19">
        <f t="shared" si="1"/>
        <v>161</v>
      </c>
      <c r="H11" s="19">
        <f t="shared" si="1"/>
        <v>191</v>
      </c>
      <c r="I11" s="19">
        <f t="shared" si="2"/>
        <v>222</v>
      </c>
      <c r="J11" s="19">
        <f t="shared" si="3"/>
        <v>253</v>
      </c>
      <c r="K11" s="19">
        <f t="shared" si="4"/>
        <v>283</v>
      </c>
      <c r="L11" s="19">
        <f t="shared" si="5"/>
        <v>314</v>
      </c>
      <c r="M11" s="20">
        <f t="shared" si="6"/>
        <v>344</v>
      </c>
    </row>
    <row r="12" spans="1:13" x14ac:dyDescent="0.25">
      <c r="A12" s="10">
        <v>11</v>
      </c>
      <c r="B12" s="19">
        <f t="shared" si="0"/>
        <v>11</v>
      </c>
      <c r="C12" s="19">
        <f t="shared" si="1"/>
        <v>42</v>
      </c>
      <c r="D12" s="19">
        <f t="shared" si="1"/>
        <v>70</v>
      </c>
      <c r="E12" s="19">
        <f t="shared" si="1"/>
        <v>101</v>
      </c>
      <c r="F12" s="19">
        <f t="shared" si="1"/>
        <v>131</v>
      </c>
      <c r="G12" s="19">
        <f t="shared" si="1"/>
        <v>162</v>
      </c>
      <c r="H12" s="19">
        <f t="shared" si="1"/>
        <v>192</v>
      </c>
      <c r="I12" s="19">
        <f t="shared" si="2"/>
        <v>223</v>
      </c>
      <c r="J12" s="19">
        <f t="shared" si="3"/>
        <v>254</v>
      </c>
      <c r="K12" s="19">
        <f t="shared" si="4"/>
        <v>284</v>
      </c>
      <c r="L12" s="19">
        <f t="shared" si="5"/>
        <v>315</v>
      </c>
      <c r="M12" s="20">
        <f t="shared" si="6"/>
        <v>345</v>
      </c>
    </row>
    <row r="13" spans="1:13" x14ac:dyDescent="0.25">
      <c r="A13" s="10">
        <v>12</v>
      </c>
      <c r="B13" s="19">
        <f t="shared" si="0"/>
        <v>12</v>
      </c>
      <c r="C13" s="19">
        <f t="shared" si="1"/>
        <v>43</v>
      </c>
      <c r="D13" s="19">
        <f t="shared" si="1"/>
        <v>71</v>
      </c>
      <c r="E13" s="19">
        <f t="shared" si="1"/>
        <v>102</v>
      </c>
      <c r="F13" s="19">
        <f t="shared" si="1"/>
        <v>132</v>
      </c>
      <c r="G13" s="19">
        <f t="shared" si="1"/>
        <v>163</v>
      </c>
      <c r="H13" s="19">
        <f t="shared" si="1"/>
        <v>193</v>
      </c>
      <c r="I13" s="19">
        <f t="shared" si="2"/>
        <v>224</v>
      </c>
      <c r="J13" s="19">
        <f t="shared" si="3"/>
        <v>255</v>
      </c>
      <c r="K13" s="19">
        <f t="shared" si="4"/>
        <v>285</v>
      </c>
      <c r="L13" s="19">
        <f t="shared" si="5"/>
        <v>316</v>
      </c>
      <c r="M13" s="20">
        <f t="shared" si="6"/>
        <v>346</v>
      </c>
    </row>
    <row r="14" spans="1:13" x14ac:dyDescent="0.25">
      <c r="A14" s="10">
        <v>13</v>
      </c>
      <c r="B14" s="19">
        <f t="shared" si="0"/>
        <v>13</v>
      </c>
      <c r="C14" s="19">
        <f t="shared" si="1"/>
        <v>44</v>
      </c>
      <c r="D14" s="19">
        <f t="shared" si="1"/>
        <v>72</v>
      </c>
      <c r="E14" s="19">
        <f t="shared" si="1"/>
        <v>103</v>
      </c>
      <c r="F14" s="19">
        <f t="shared" si="1"/>
        <v>133</v>
      </c>
      <c r="G14" s="19">
        <f t="shared" si="1"/>
        <v>164</v>
      </c>
      <c r="H14" s="19">
        <f t="shared" si="1"/>
        <v>194</v>
      </c>
      <c r="I14" s="19">
        <f t="shared" si="2"/>
        <v>225</v>
      </c>
      <c r="J14" s="19">
        <f t="shared" si="3"/>
        <v>256</v>
      </c>
      <c r="K14" s="19">
        <f t="shared" si="4"/>
        <v>286</v>
      </c>
      <c r="L14" s="19">
        <f t="shared" si="5"/>
        <v>317</v>
      </c>
      <c r="M14" s="20">
        <f t="shared" si="6"/>
        <v>347</v>
      </c>
    </row>
    <row r="15" spans="1:13" x14ac:dyDescent="0.25">
      <c r="A15" s="10">
        <v>14</v>
      </c>
      <c r="B15" s="19">
        <f t="shared" si="0"/>
        <v>14</v>
      </c>
      <c r="C15" s="19">
        <f t="shared" si="1"/>
        <v>45</v>
      </c>
      <c r="D15" s="19">
        <f t="shared" si="1"/>
        <v>73</v>
      </c>
      <c r="E15" s="19">
        <f t="shared" si="1"/>
        <v>104</v>
      </c>
      <c r="F15" s="19">
        <f t="shared" si="1"/>
        <v>134</v>
      </c>
      <c r="G15" s="19">
        <f t="shared" si="1"/>
        <v>165</v>
      </c>
      <c r="H15" s="19">
        <f t="shared" si="1"/>
        <v>195</v>
      </c>
      <c r="I15" s="19">
        <f t="shared" si="2"/>
        <v>226</v>
      </c>
      <c r="J15" s="19">
        <f t="shared" si="3"/>
        <v>257</v>
      </c>
      <c r="K15" s="19">
        <f t="shared" si="4"/>
        <v>287</v>
      </c>
      <c r="L15" s="19">
        <f t="shared" si="5"/>
        <v>318</v>
      </c>
      <c r="M15" s="20">
        <f t="shared" si="6"/>
        <v>348</v>
      </c>
    </row>
    <row r="16" spans="1:13" x14ac:dyDescent="0.25">
      <c r="A16" s="10">
        <v>15</v>
      </c>
      <c r="B16" s="19">
        <f t="shared" si="0"/>
        <v>15</v>
      </c>
      <c r="C16" s="19">
        <f t="shared" si="1"/>
        <v>46</v>
      </c>
      <c r="D16" s="19">
        <f t="shared" si="1"/>
        <v>74</v>
      </c>
      <c r="E16" s="19">
        <f t="shared" si="1"/>
        <v>105</v>
      </c>
      <c r="F16" s="19">
        <f t="shared" si="1"/>
        <v>135</v>
      </c>
      <c r="G16" s="19">
        <f t="shared" si="1"/>
        <v>166</v>
      </c>
      <c r="H16" s="19">
        <f t="shared" si="1"/>
        <v>196</v>
      </c>
      <c r="I16" s="19">
        <f t="shared" si="2"/>
        <v>227</v>
      </c>
      <c r="J16" s="19">
        <f t="shared" si="3"/>
        <v>258</v>
      </c>
      <c r="K16" s="19">
        <f t="shared" si="4"/>
        <v>288</v>
      </c>
      <c r="L16" s="19">
        <f t="shared" si="5"/>
        <v>319</v>
      </c>
      <c r="M16" s="20">
        <f t="shared" si="6"/>
        <v>349</v>
      </c>
    </row>
    <row r="17" spans="1:13" x14ac:dyDescent="0.25">
      <c r="A17" s="10">
        <v>16</v>
      </c>
      <c r="B17" s="19">
        <f t="shared" si="0"/>
        <v>16</v>
      </c>
      <c r="C17" s="19">
        <f t="shared" si="1"/>
        <v>47</v>
      </c>
      <c r="D17" s="19">
        <f t="shared" si="1"/>
        <v>75</v>
      </c>
      <c r="E17" s="19">
        <f t="shared" si="1"/>
        <v>106</v>
      </c>
      <c r="F17" s="19">
        <f t="shared" si="1"/>
        <v>136</v>
      </c>
      <c r="G17" s="19">
        <f t="shared" si="1"/>
        <v>167</v>
      </c>
      <c r="H17" s="19">
        <f t="shared" si="1"/>
        <v>197</v>
      </c>
      <c r="I17" s="19">
        <f t="shared" si="2"/>
        <v>228</v>
      </c>
      <c r="J17" s="19">
        <f t="shared" si="3"/>
        <v>259</v>
      </c>
      <c r="K17" s="19">
        <f t="shared" si="4"/>
        <v>289</v>
      </c>
      <c r="L17" s="19">
        <f t="shared" si="5"/>
        <v>320</v>
      </c>
      <c r="M17" s="20">
        <f t="shared" si="6"/>
        <v>350</v>
      </c>
    </row>
    <row r="18" spans="1:13" x14ac:dyDescent="0.25">
      <c r="A18" s="10">
        <v>17</v>
      </c>
      <c r="B18" s="19">
        <f t="shared" si="0"/>
        <v>17</v>
      </c>
      <c r="C18" s="19">
        <f t="shared" si="1"/>
        <v>48</v>
      </c>
      <c r="D18" s="19">
        <f t="shared" si="1"/>
        <v>76</v>
      </c>
      <c r="E18" s="19">
        <f t="shared" si="1"/>
        <v>107</v>
      </c>
      <c r="F18" s="19">
        <f t="shared" si="1"/>
        <v>137</v>
      </c>
      <c r="G18" s="19">
        <f t="shared" si="1"/>
        <v>168</v>
      </c>
      <c r="H18" s="19">
        <f t="shared" si="1"/>
        <v>198</v>
      </c>
      <c r="I18" s="19">
        <f t="shared" si="2"/>
        <v>229</v>
      </c>
      <c r="J18" s="19">
        <f t="shared" si="3"/>
        <v>260</v>
      </c>
      <c r="K18" s="19">
        <f t="shared" si="4"/>
        <v>290</v>
      </c>
      <c r="L18" s="19">
        <f t="shared" si="5"/>
        <v>321</v>
      </c>
      <c r="M18" s="20">
        <f t="shared" si="6"/>
        <v>351</v>
      </c>
    </row>
    <row r="19" spans="1:13" x14ac:dyDescent="0.25">
      <c r="A19" s="10">
        <v>18</v>
      </c>
      <c r="B19" s="19">
        <f t="shared" si="0"/>
        <v>18</v>
      </c>
      <c r="C19" s="19">
        <f t="shared" ref="C19:C29" si="7">C18+1</f>
        <v>49</v>
      </c>
      <c r="D19" s="19">
        <f t="shared" ref="D19:D29" si="8">D18+1</f>
        <v>77</v>
      </c>
      <c r="E19" s="19">
        <f t="shared" ref="E19:E29" si="9">E18+1</f>
        <v>108</v>
      </c>
      <c r="F19" s="19">
        <f t="shared" ref="F19:F29" si="10">F18+1</f>
        <v>138</v>
      </c>
      <c r="G19" s="19">
        <f t="shared" ref="G19:G29" si="11">G18+1</f>
        <v>169</v>
      </c>
      <c r="H19" s="19">
        <f t="shared" ref="H19:H29" si="12">H18+1</f>
        <v>199</v>
      </c>
      <c r="I19" s="19">
        <f t="shared" si="2"/>
        <v>230</v>
      </c>
      <c r="J19" s="19">
        <f t="shared" si="3"/>
        <v>261</v>
      </c>
      <c r="K19" s="19">
        <f t="shared" si="4"/>
        <v>291</v>
      </c>
      <c r="L19" s="19">
        <f t="shared" si="5"/>
        <v>322</v>
      </c>
      <c r="M19" s="20">
        <f t="shared" si="6"/>
        <v>352</v>
      </c>
    </row>
    <row r="20" spans="1:13" x14ac:dyDescent="0.25">
      <c r="A20" s="10">
        <v>19</v>
      </c>
      <c r="B20" s="19">
        <f t="shared" si="0"/>
        <v>19</v>
      </c>
      <c r="C20" s="19">
        <f t="shared" si="7"/>
        <v>50</v>
      </c>
      <c r="D20" s="19">
        <f t="shared" si="8"/>
        <v>78</v>
      </c>
      <c r="E20" s="19">
        <f t="shared" si="9"/>
        <v>109</v>
      </c>
      <c r="F20" s="19">
        <f t="shared" si="10"/>
        <v>139</v>
      </c>
      <c r="G20" s="19">
        <f t="shared" si="11"/>
        <v>170</v>
      </c>
      <c r="H20" s="19">
        <f t="shared" si="12"/>
        <v>200</v>
      </c>
      <c r="I20" s="19">
        <f t="shared" si="2"/>
        <v>231</v>
      </c>
      <c r="J20" s="19">
        <f t="shared" si="3"/>
        <v>262</v>
      </c>
      <c r="K20" s="19">
        <f t="shared" si="4"/>
        <v>292</v>
      </c>
      <c r="L20" s="19">
        <f t="shared" si="5"/>
        <v>323</v>
      </c>
      <c r="M20" s="20">
        <f t="shared" si="6"/>
        <v>353</v>
      </c>
    </row>
    <row r="21" spans="1:13" x14ac:dyDescent="0.25">
      <c r="A21" s="10">
        <v>20</v>
      </c>
      <c r="B21" s="19">
        <f t="shared" si="0"/>
        <v>20</v>
      </c>
      <c r="C21" s="19">
        <f t="shared" si="7"/>
        <v>51</v>
      </c>
      <c r="D21" s="19">
        <f t="shared" si="8"/>
        <v>79</v>
      </c>
      <c r="E21" s="19">
        <f t="shared" si="9"/>
        <v>110</v>
      </c>
      <c r="F21" s="19">
        <f t="shared" si="10"/>
        <v>140</v>
      </c>
      <c r="G21" s="19">
        <f t="shared" si="11"/>
        <v>171</v>
      </c>
      <c r="H21" s="19">
        <f t="shared" si="12"/>
        <v>201</v>
      </c>
      <c r="I21" s="19">
        <f t="shared" si="2"/>
        <v>232</v>
      </c>
      <c r="J21" s="19">
        <f t="shared" si="3"/>
        <v>263</v>
      </c>
      <c r="K21" s="19">
        <f t="shared" si="4"/>
        <v>293</v>
      </c>
      <c r="L21" s="19">
        <f t="shared" si="5"/>
        <v>324</v>
      </c>
      <c r="M21" s="20">
        <f t="shared" si="6"/>
        <v>354</v>
      </c>
    </row>
    <row r="22" spans="1:13" x14ac:dyDescent="0.25">
      <c r="A22" s="10">
        <v>21</v>
      </c>
      <c r="B22" s="19">
        <f t="shared" si="0"/>
        <v>21</v>
      </c>
      <c r="C22" s="19">
        <f t="shared" si="7"/>
        <v>52</v>
      </c>
      <c r="D22" s="19">
        <f t="shared" si="8"/>
        <v>80</v>
      </c>
      <c r="E22" s="19">
        <f t="shared" si="9"/>
        <v>111</v>
      </c>
      <c r="F22" s="19">
        <f t="shared" si="10"/>
        <v>141</v>
      </c>
      <c r="G22" s="19">
        <f t="shared" si="11"/>
        <v>172</v>
      </c>
      <c r="H22" s="19">
        <f t="shared" si="12"/>
        <v>202</v>
      </c>
      <c r="I22" s="19">
        <f t="shared" si="2"/>
        <v>233</v>
      </c>
      <c r="J22" s="19">
        <f t="shared" si="3"/>
        <v>264</v>
      </c>
      <c r="K22" s="19">
        <f t="shared" si="4"/>
        <v>294</v>
      </c>
      <c r="L22" s="19">
        <f t="shared" si="5"/>
        <v>325</v>
      </c>
      <c r="M22" s="20">
        <f t="shared" si="6"/>
        <v>355</v>
      </c>
    </row>
    <row r="23" spans="1:13" x14ac:dyDescent="0.25">
      <c r="A23" s="10">
        <v>22</v>
      </c>
      <c r="B23" s="19">
        <f t="shared" si="0"/>
        <v>22</v>
      </c>
      <c r="C23" s="19">
        <f t="shared" si="7"/>
        <v>53</v>
      </c>
      <c r="D23" s="19">
        <f t="shared" si="8"/>
        <v>81</v>
      </c>
      <c r="E23" s="19">
        <f t="shared" si="9"/>
        <v>112</v>
      </c>
      <c r="F23" s="19">
        <f t="shared" si="10"/>
        <v>142</v>
      </c>
      <c r="G23" s="19">
        <f t="shared" si="11"/>
        <v>173</v>
      </c>
      <c r="H23" s="19">
        <f t="shared" si="12"/>
        <v>203</v>
      </c>
      <c r="I23" s="19">
        <f t="shared" si="2"/>
        <v>234</v>
      </c>
      <c r="J23" s="19">
        <f t="shared" si="3"/>
        <v>265</v>
      </c>
      <c r="K23" s="19">
        <f t="shared" si="4"/>
        <v>295</v>
      </c>
      <c r="L23" s="19">
        <f t="shared" si="5"/>
        <v>326</v>
      </c>
      <c r="M23" s="20">
        <f t="shared" si="6"/>
        <v>356</v>
      </c>
    </row>
    <row r="24" spans="1:13" x14ac:dyDescent="0.25">
      <c r="A24" s="10">
        <v>23</v>
      </c>
      <c r="B24" s="19">
        <f t="shared" si="0"/>
        <v>23</v>
      </c>
      <c r="C24" s="19">
        <f t="shared" si="7"/>
        <v>54</v>
      </c>
      <c r="D24" s="19">
        <f t="shared" si="8"/>
        <v>82</v>
      </c>
      <c r="E24" s="19">
        <f t="shared" si="9"/>
        <v>113</v>
      </c>
      <c r="F24" s="19">
        <f t="shared" si="10"/>
        <v>143</v>
      </c>
      <c r="G24" s="19">
        <f t="shared" si="11"/>
        <v>174</v>
      </c>
      <c r="H24" s="19">
        <f t="shared" si="12"/>
        <v>204</v>
      </c>
      <c r="I24" s="19">
        <f t="shared" si="2"/>
        <v>235</v>
      </c>
      <c r="J24" s="19">
        <f t="shared" si="3"/>
        <v>266</v>
      </c>
      <c r="K24" s="19">
        <f t="shared" si="4"/>
        <v>296</v>
      </c>
      <c r="L24" s="19">
        <f t="shared" si="5"/>
        <v>327</v>
      </c>
      <c r="M24" s="20">
        <f t="shared" si="6"/>
        <v>357</v>
      </c>
    </row>
    <row r="25" spans="1:13" x14ac:dyDescent="0.25">
      <c r="A25" s="10">
        <v>24</v>
      </c>
      <c r="B25" s="19">
        <f t="shared" si="0"/>
        <v>24</v>
      </c>
      <c r="C25" s="19">
        <f t="shared" si="7"/>
        <v>55</v>
      </c>
      <c r="D25" s="19">
        <f t="shared" si="8"/>
        <v>83</v>
      </c>
      <c r="E25" s="19">
        <f t="shared" si="9"/>
        <v>114</v>
      </c>
      <c r="F25" s="19">
        <f t="shared" si="10"/>
        <v>144</v>
      </c>
      <c r="G25" s="19">
        <f t="shared" si="11"/>
        <v>175</v>
      </c>
      <c r="H25" s="19">
        <f t="shared" si="12"/>
        <v>205</v>
      </c>
      <c r="I25" s="19">
        <f t="shared" si="2"/>
        <v>236</v>
      </c>
      <c r="J25" s="19">
        <f t="shared" si="3"/>
        <v>267</v>
      </c>
      <c r="K25" s="19">
        <f t="shared" si="4"/>
        <v>297</v>
      </c>
      <c r="L25" s="19">
        <f t="shared" si="5"/>
        <v>328</v>
      </c>
      <c r="M25" s="20">
        <f t="shared" si="6"/>
        <v>358</v>
      </c>
    </row>
    <row r="26" spans="1:13" x14ac:dyDescent="0.25">
      <c r="A26" s="10">
        <v>25</v>
      </c>
      <c r="B26" s="19">
        <f t="shared" si="0"/>
        <v>25</v>
      </c>
      <c r="C26" s="19">
        <f t="shared" si="7"/>
        <v>56</v>
      </c>
      <c r="D26" s="19">
        <f t="shared" si="8"/>
        <v>84</v>
      </c>
      <c r="E26" s="19">
        <f t="shared" si="9"/>
        <v>115</v>
      </c>
      <c r="F26" s="19">
        <f t="shared" si="10"/>
        <v>145</v>
      </c>
      <c r="G26" s="19">
        <f t="shared" si="11"/>
        <v>176</v>
      </c>
      <c r="H26" s="19">
        <f t="shared" si="12"/>
        <v>206</v>
      </c>
      <c r="I26" s="19">
        <f t="shared" si="2"/>
        <v>237</v>
      </c>
      <c r="J26" s="19">
        <f t="shared" si="3"/>
        <v>268</v>
      </c>
      <c r="K26" s="19">
        <f t="shared" si="4"/>
        <v>298</v>
      </c>
      <c r="L26" s="19">
        <f t="shared" si="5"/>
        <v>329</v>
      </c>
      <c r="M26" s="20">
        <f t="shared" si="6"/>
        <v>359</v>
      </c>
    </row>
    <row r="27" spans="1:13" x14ac:dyDescent="0.25">
      <c r="A27" s="10">
        <v>26</v>
      </c>
      <c r="B27" s="19">
        <f t="shared" si="0"/>
        <v>26</v>
      </c>
      <c r="C27" s="19">
        <f t="shared" si="7"/>
        <v>57</v>
      </c>
      <c r="D27" s="19">
        <f t="shared" si="8"/>
        <v>85</v>
      </c>
      <c r="E27" s="19">
        <f t="shared" si="9"/>
        <v>116</v>
      </c>
      <c r="F27" s="19">
        <f t="shared" si="10"/>
        <v>146</v>
      </c>
      <c r="G27" s="19">
        <f t="shared" si="11"/>
        <v>177</v>
      </c>
      <c r="H27" s="19">
        <f t="shared" si="12"/>
        <v>207</v>
      </c>
      <c r="I27" s="19">
        <f t="shared" si="2"/>
        <v>238</v>
      </c>
      <c r="J27" s="19">
        <f t="shared" si="3"/>
        <v>269</v>
      </c>
      <c r="K27" s="19">
        <f t="shared" si="4"/>
        <v>299</v>
      </c>
      <c r="L27" s="19">
        <f t="shared" si="5"/>
        <v>330</v>
      </c>
      <c r="M27" s="20">
        <f t="shared" si="6"/>
        <v>360</v>
      </c>
    </row>
    <row r="28" spans="1:13" x14ac:dyDescent="0.25">
      <c r="A28" s="10">
        <v>27</v>
      </c>
      <c r="B28" s="19">
        <f t="shared" si="0"/>
        <v>27</v>
      </c>
      <c r="C28" s="19">
        <f t="shared" si="7"/>
        <v>58</v>
      </c>
      <c r="D28" s="19">
        <f t="shared" si="8"/>
        <v>86</v>
      </c>
      <c r="E28" s="19">
        <f t="shared" si="9"/>
        <v>117</v>
      </c>
      <c r="F28" s="19">
        <f t="shared" si="10"/>
        <v>147</v>
      </c>
      <c r="G28" s="19">
        <f t="shared" si="11"/>
        <v>178</v>
      </c>
      <c r="H28" s="19">
        <f t="shared" si="12"/>
        <v>208</v>
      </c>
      <c r="I28" s="19">
        <f t="shared" si="2"/>
        <v>239</v>
      </c>
      <c r="J28" s="19">
        <f t="shared" si="3"/>
        <v>270</v>
      </c>
      <c r="K28" s="19">
        <f t="shared" si="4"/>
        <v>300</v>
      </c>
      <c r="L28" s="19">
        <f t="shared" si="5"/>
        <v>331</v>
      </c>
      <c r="M28" s="20">
        <f t="shared" si="6"/>
        <v>361</v>
      </c>
    </row>
    <row r="29" spans="1:13" x14ac:dyDescent="0.25">
      <c r="A29" s="10">
        <v>28</v>
      </c>
      <c r="B29" s="19">
        <f t="shared" si="0"/>
        <v>28</v>
      </c>
      <c r="C29" s="19">
        <f t="shared" si="7"/>
        <v>59</v>
      </c>
      <c r="D29" s="19">
        <f t="shared" si="8"/>
        <v>87</v>
      </c>
      <c r="E29" s="19">
        <f t="shared" si="9"/>
        <v>118</v>
      </c>
      <c r="F29" s="19">
        <f t="shared" si="10"/>
        <v>148</v>
      </c>
      <c r="G29" s="19">
        <f t="shared" si="11"/>
        <v>179</v>
      </c>
      <c r="H29" s="19">
        <f t="shared" si="12"/>
        <v>209</v>
      </c>
      <c r="I29" s="19">
        <f t="shared" si="2"/>
        <v>240</v>
      </c>
      <c r="J29" s="19">
        <f t="shared" si="3"/>
        <v>271</v>
      </c>
      <c r="K29" s="19">
        <f t="shared" si="4"/>
        <v>301</v>
      </c>
      <c r="L29" s="19">
        <f t="shared" si="5"/>
        <v>332</v>
      </c>
      <c r="M29" s="20">
        <f t="shared" si="6"/>
        <v>362</v>
      </c>
    </row>
    <row r="30" spans="1:13" x14ac:dyDescent="0.25">
      <c r="A30" s="10">
        <v>29</v>
      </c>
      <c r="B30" s="19">
        <f t="shared" si="0"/>
        <v>29</v>
      </c>
      <c r="C30" s="21"/>
      <c r="D30" s="19">
        <f t="shared" ref="D30:H31" si="13">D29+1</f>
        <v>88</v>
      </c>
      <c r="E30" s="19">
        <f t="shared" si="13"/>
        <v>119</v>
      </c>
      <c r="F30" s="19">
        <f t="shared" si="13"/>
        <v>149</v>
      </c>
      <c r="G30" s="19">
        <f t="shared" si="13"/>
        <v>180</v>
      </c>
      <c r="H30" s="19">
        <f t="shared" si="13"/>
        <v>210</v>
      </c>
      <c r="I30" s="19">
        <f t="shared" si="2"/>
        <v>241</v>
      </c>
      <c r="J30" s="19">
        <f t="shared" si="3"/>
        <v>272</v>
      </c>
      <c r="K30" s="19">
        <f t="shared" si="4"/>
        <v>302</v>
      </c>
      <c r="L30" s="19">
        <f t="shared" si="5"/>
        <v>333</v>
      </c>
      <c r="M30" s="20">
        <f t="shared" si="6"/>
        <v>363</v>
      </c>
    </row>
    <row r="31" spans="1:13" x14ac:dyDescent="0.25">
      <c r="A31" s="10">
        <v>30</v>
      </c>
      <c r="B31" s="19">
        <f t="shared" si="0"/>
        <v>30</v>
      </c>
      <c r="C31" s="21"/>
      <c r="D31" s="19">
        <f t="shared" si="13"/>
        <v>89</v>
      </c>
      <c r="E31" s="19">
        <f t="shared" si="13"/>
        <v>120</v>
      </c>
      <c r="F31" s="19">
        <f t="shared" si="13"/>
        <v>150</v>
      </c>
      <c r="G31" s="19">
        <f t="shared" si="13"/>
        <v>181</v>
      </c>
      <c r="H31" s="19">
        <f t="shared" si="13"/>
        <v>211</v>
      </c>
      <c r="I31" s="19">
        <f>I30+1</f>
        <v>242</v>
      </c>
      <c r="J31" s="19">
        <f>J30+1</f>
        <v>273</v>
      </c>
      <c r="K31" s="19">
        <f>K30+1</f>
        <v>303</v>
      </c>
      <c r="L31" s="19">
        <f>L30+1</f>
        <v>334</v>
      </c>
      <c r="M31" s="20">
        <f>M30+1</f>
        <v>364</v>
      </c>
    </row>
    <row r="32" spans="1:13" ht="15.75" thickBot="1" x14ac:dyDescent="0.3">
      <c r="A32" s="11">
        <v>31</v>
      </c>
      <c r="B32" s="22">
        <f t="shared" si="0"/>
        <v>31</v>
      </c>
      <c r="C32" s="23"/>
      <c r="D32" s="22">
        <f>D31+1</f>
        <v>90</v>
      </c>
      <c r="E32" s="23"/>
      <c r="F32" s="22">
        <f>F31+1</f>
        <v>151</v>
      </c>
      <c r="G32" s="23"/>
      <c r="H32" s="22">
        <f>H31+1</f>
        <v>212</v>
      </c>
      <c r="I32" s="22">
        <f>I31+1</f>
        <v>243</v>
      </c>
      <c r="J32" s="23"/>
      <c r="K32" s="22">
        <f>K31+1</f>
        <v>304</v>
      </c>
      <c r="L32" s="22"/>
      <c r="M32" s="24">
        <f>M31+1</f>
        <v>365</v>
      </c>
    </row>
  </sheetData>
  <pageMargins left="0.7" right="0.7" top="0.75" bottom="0.75" header="0.3" footer="0.3"/>
  <ignoredErrors>
    <ignoredError sqref="D2 F2 H2 K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workbookViewId="0">
      <pane ySplit="1" topLeftCell="A2" activePane="bottomLeft" state="frozen"/>
      <selection activeCell="B1" sqref="B1"/>
      <selection pane="bottomLeft" activeCell="D207" sqref="D207"/>
    </sheetView>
  </sheetViews>
  <sheetFormatPr defaultRowHeight="15" x14ac:dyDescent="0.25"/>
  <cols>
    <col min="3" max="3" width="14.42578125" bestFit="1" customWidth="1"/>
    <col min="4" max="4" width="11.85546875" style="1" customWidth="1"/>
    <col min="5" max="5" width="11.85546875" customWidth="1"/>
    <col min="7" max="7" width="14.42578125" bestFit="1" customWidth="1"/>
    <col min="8" max="8" width="11.85546875" style="1" customWidth="1"/>
    <col min="9" max="9" width="11.85546875" customWidth="1"/>
    <col min="11" max="11" width="11.28515625" customWidth="1"/>
  </cols>
  <sheetData>
    <row r="1" spans="1:11" ht="30" x14ac:dyDescent="0.25">
      <c r="A1" s="7" t="s">
        <v>64</v>
      </c>
      <c r="B1" s="7" t="s">
        <v>65</v>
      </c>
      <c r="C1" s="7" t="s">
        <v>83</v>
      </c>
      <c r="D1" s="29" t="s">
        <v>87</v>
      </c>
      <c r="E1" s="7" t="s">
        <v>107</v>
      </c>
      <c r="F1" s="7" t="s">
        <v>84</v>
      </c>
      <c r="G1" s="7" t="s">
        <v>83</v>
      </c>
      <c r="H1" s="29" t="s">
        <v>87</v>
      </c>
      <c r="I1" s="7" t="s">
        <v>107</v>
      </c>
      <c r="J1" s="7" t="s">
        <v>85</v>
      </c>
      <c r="K1" s="27" t="s">
        <v>108</v>
      </c>
    </row>
    <row r="2" spans="1:11" ht="30.75" hidden="1" x14ac:dyDescent="0.25">
      <c r="A2" s="25">
        <v>41275</v>
      </c>
      <c r="B2">
        <v>1</v>
      </c>
    </row>
    <row r="3" spans="1:11" hidden="1" x14ac:dyDescent="0.25">
      <c r="A3" s="25">
        <v>41276</v>
      </c>
      <c r="B3">
        <v>2</v>
      </c>
    </row>
    <row r="4" spans="1:11" hidden="1" x14ac:dyDescent="0.25">
      <c r="A4" s="25">
        <v>41277</v>
      </c>
      <c r="B4">
        <v>3</v>
      </c>
    </row>
    <row r="5" spans="1:11" hidden="1" x14ac:dyDescent="0.25">
      <c r="A5" s="25">
        <v>41278</v>
      </c>
      <c r="B5">
        <v>4</v>
      </c>
    </row>
    <row r="6" spans="1:11" hidden="1" x14ac:dyDescent="0.25">
      <c r="A6" s="25">
        <v>41279</v>
      </c>
      <c r="B6">
        <v>5</v>
      </c>
    </row>
    <row r="7" spans="1:11" hidden="1" x14ac:dyDescent="0.25">
      <c r="A7" s="25">
        <v>41280</v>
      </c>
      <c r="B7">
        <v>6</v>
      </c>
    </row>
    <row r="8" spans="1:11" hidden="1" x14ac:dyDescent="0.25">
      <c r="A8" s="25">
        <v>41281</v>
      </c>
      <c r="B8">
        <v>7</v>
      </c>
    </row>
    <row r="9" spans="1:11" hidden="1" x14ac:dyDescent="0.25">
      <c r="A9" s="25">
        <v>41282</v>
      </c>
      <c r="B9">
        <v>8</v>
      </c>
    </row>
    <row r="10" spans="1:11" hidden="1" x14ac:dyDescent="0.25">
      <c r="A10" s="25">
        <v>41283</v>
      </c>
      <c r="B10">
        <v>9</v>
      </c>
    </row>
    <row r="11" spans="1:11" hidden="1" x14ac:dyDescent="0.25">
      <c r="A11" s="25">
        <v>41284</v>
      </c>
      <c r="B11">
        <v>10</v>
      </c>
    </row>
    <row r="12" spans="1:11" hidden="1" x14ac:dyDescent="0.25">
      <c r="A12" s="25">
        <v>41285</v>
      </c>
      <c r="B12">
        <v>11</v>
      </c>
    </row>
    <row r="13" spans="1:11" hidden="1" x14ac:dyDescent="0.25">
      <c r="A13" s="25">
        <v>41286</v>
      </c>
      <c r="B13">
        <v>12</v>
      </c>
    </row>
    <row r="14" spans="1:11" hidden="1" x14ac:dyDescent="0.25">
      <c r="A14" s="25">
        <v>41287</v>
      </c>
      <c r="B14">
        <v>13</v>
      </c>
    </row>
    <row r="15" spans="1:11" hidden="1" x14ac:dyDescent="0.25">
      <c r="A15" s="25">
        <v>41288</v>
      </c>
      <c r="B15">
        <v>14</v>
      </c>
    </row>
    <row r="16" spans="1:11" hidden="1" x14ac:dyDescent="0.25">
      <c r="A16" s="25">
        <v>41289</v>
      </c>
      <c r="B16">
        <v>15</v>
      </c>
    </row>
    <row r="17" spans="1:2" hidden="1" x14ac:dyDescent="0.25">
      <c r="A17" s="25">
        <v>41290</v>
      </c>
      <c r="B17">
        <v>16</v>
      </c>
    </row>
    <row r="18" spans="1:2" hidden="1" x14ac:dyDescent="0.25">
      <c r="A18" s="25">
        <v>41291</v>
      </c>
      <c r="B18">
        <v>17</v>
      </c>
    </row>
    <row r="19" spans="1:2" hidden="1" x14ac:dyDescent="0.25">
      <c r="A19" s="25">
        <v>41292</v>
      </c>
      <c r="B19">
        <v>18</v>
      </c>
    </row>
    <row r="20" spans="1:2" hidden="1" x14ac:dyDescent="0.25">
      <c r="A20" s="25">
        <v>41293</v>
      </c>
      <c r="B20">
        <v>19</v>
      </c>
    </row>
    <row r="21" spans="1:2" hidden="1" x14ac:dyDescent="0.25">
      <c r="A21" s="25">
        <v>41294</v>
      </c>
      <c r="B21">
        <v>20</v>
      </c>
    </row>
    <row r="22" spans="1:2" hidden="1" x14ac:dyDescent="0.25">
      <c r="A22" s="25">
        <v>41295</v>
      </c>
      <c r="B22">
        <v>21</v>
      </c>
    </row>
    <row r="23" spans="1:2" hidden="1" x14ac:dyDescent="0.25">
      <c r="A23" s="25">
        <v>41296</v>
      </c>
      <c r="B23">
        <v>22</v>
      </c>
    </row>
    <row r="24" spans="1:2" hidden="1" x14ac:dyDescent="0.25">
      <c r="A24" s="25">
        <v>41297</v>
      </c>
      <c r="B24">
        <v>23</v>
      </c>
    </row>
    <row r="25" spans="1:2" hidden="1" x14ac:dyDescent="0.25">
      <c r="A25" s="25">
        <v>41298</v>
      </c>
      <c r="B25">
        <v>24</v>
      </c>
    </row>
    <row r="26" spans="1:2" hidden="1" x14ac:dyDescent="0.25">
      <c r="A26" s="25">
        <v>41299</v>
      </c>
      <c r="B26">
        <v>25</v>
      </c>
    </row>
    <row r="27" spans="1:2" hidden="1" x14ac:dyDescent="0.25">
      <c r="A27" s="25">
        <v>41300</v>
      </c>
      <c r="B27">
        <v>26</v>
      </c>
    </row>
    <row r="28" spans="1:2" hidden="1" x14ac:dyDescent="0.25">
      <c r="A28" s="25">
        <v>41301</v>
      </c>
      <c r="B28">
        <v>27</v>
      </c>
    </row>
    <row r="29" spans="1:2" hidden="1" x14ac:dyDescent="0.25">
      <c r="A29" s="25">
        <v>41302</v>
      </c>
      <c r="B29">
        <v>28</v>
      </c>
    </row>
    <row r="30" spans="1:2" hidden="1" x14ac:dyDescent="0.25">
      <c r="A30" s="25">
        <v>41303</v>
      </c>
      <c r="B30">
        <v>29</v>
      </c>
    </row>
    <row r="31" spans="1:2" hidden="1" x14ac:dyDescent="0.25">
      <c r="A31" s="25">
        <v>41304</v>
      </c>
      <c r="B31">
        <v>30</v>
      </c>
    </row>
    <row r="32" spans="1:2" hidden="1" x14ac:dyDescent="0.25">
      <c r="A32" s="25">
        <v>41305</v>
      </c>
      <c r="B32">
        <v>31</v>
      </c>
    </row>
    <row r="33" spans="1:2" hidden="1" x14ac:dyDescent="0.25">
      <c r="A33" s="25">
        <v>41306</v>
      </c>
      <c r="B33">
        <v>32</v>
      </c>
    </row>
    <row r="34" spans="1:2" hidden="1" x14ac:dyDescent="0.25">
      <c r="A34" s="25">
        <v>41307</v>
      </c>
      <c r="B34">
        <v>33</v>
      </c>
    </row>
    <row r="35" spans="1:2" hidden="1" x14ac:dyDescent="0.25">
      <c r="A35" s="25">
        <v>41308</v>
      </c>
      <c r="B35">
        <v>34</v>
      </c>
    </row>
    <row r="36" spans="1:2" hidden="1" x14ac:dyDescent="0.25">
      <c r="A36" s="25">
        <v>41309</v>
      </c>
      <c r="B36">
        <v>35</v>
      </c>
    </row>
    <row r="37" spans="1:2" hidden="1" x14ac:dyDescent="0.25">
      <c r="A37" s="25">
        <v>41310</v>
      </c>
      <c r="B37">
        <v>36</v>
      </c>
    </row>
    <row r="38" spans="1:2" hidden="1" x14ac:dyDescent="0.25">
      <c r="A38" s="25">
        <v>41311</v>
      </c>
      <c r="B38">
        <v>37</v>
      </c>
    </row>
    <row r="39" spans="1:2" hidden="1" x14ac:dyDescent="0.25">
      <c r="A39" s="25">
        <v>41312</v>
      </c>
      <c r="B39">
        <v>38</v>
      </c>
    </row>
    <row r="40" spans="1:2" hidden="1" x14ac:dyDescent="0.25">
      <c r="A40" s="25">
        <v>41313</v>
      </c>
      <c r="B40">
        <v>39</v>
      </c>
    </row>
    <row r="41" spans="1:2" hidden="1" x14ac:dyDescent="0.25">
      <c r="A41" s="25">
        <v>41314</v>
      </c>
      <c r="B41">
        <v>40</v>
      </c>
    </row>
    <row r="42" spans="1:2" hidden="1" x14ac:dyDescent="0.25">
      <c r="A42" s="25">
        <v>41315</v>
      </c>
      <c r="B42">
        <v>41</v>
      </c>
    </row>
    <row r="43" spans="1:2" hidden="1" x14ac:dyDescent="0.25">
      <c r="A43" s="25">
        <v>41316</v>
      </c>
      <c r="B43">
        <v>42</v>
      </c>
    </row>
    <row r="44" spans="1:2" hidden="1" x14ac:dyDescent="0.25">
      <c r="A44" s="25">
        <v>41317</v>
      </c>
      <c r="B44">
        <v>43</v>
      </c>
    </row>
    <row r="45" spans="1:2" hidden="1" x14ac:dyDescent="0.25">
      <c r="A45" s="25">
        <v>41318</v>
      </c>
      <c r="B45">
        <v>44</v>
      </c>
    </row>
    <row r="46" spans="1:2" hidden="1" x14ac:dyDescent="0.25">
      <c r="A46" s="25">
        <v>41319</v>
      </c>
      <c r="B46">
        <v>45</v>
      </c>
    </row>
    <row r="47" spans="1:2" hidden="1" x14ac:dyDescent="0.25">
      <c r="A47" s="25">
        <v>41320</v>
      </c>
      <c r="B47">
        <v>46</v>
      </c>
    </row>
    <row r="48" spans="1:2" hidden="1" x14ac:dyDescent="0.25">
      <c r="A48" s="25">
        <v>41321</v>
      </c>
      <c r="B48">
        <v>47</v>
      </c>
    </row>
    <row r="49" spans="1:2" hidden="1" x14ac:dyDescent="0.25">
      <c r="A49" s="25">
        <v>41322</v>
      </c>
      <c r="B49">
        <v>48</v>
      </c>
    </row>
    <row r="50" spans="1:2" hidden="1" x14ac:dyDescent="0.25">
      <c r="A50" s="25">
        <v>41323</v>
      </c>
      <c r="B50">
        <v>49</v>
      </c>
    </row>
    <row r="51" spans="1:2" hidden="1" x14ac:dyDescent="0.25">
      <c r="A51" s="25">
        <v>41324</v>
      </c>
      <c r="B51">
        <v>50</v>
      </c>
    </row>
    <row r="52" spans="1:2" hidden="1" x14ac:dyDescent="0.25">
      <c r="A52" s="25">
        <v>41325</v>
      </c>
      <c r="B52">
        <v>51</v>
      </c>
    </row>
    <row r="53" spans="1:2" hidden="1" x14ac:dyDescent="0.25">
      <c r="A53" s="25">
        <v>41326</v>
      </c>
      <c r="B53">
        <v>52</v>
      </c>
    </row>
    <row r="54" spans="1:2" hidden="1" x14ac:dyDescent="0.25">
      <c r="A54" s="25">
        <v>41327</v>
      </c>
      <c r="B54">
        <v>53</v>
      </c>
    </row>
    <row r="55" spans="1:2" hidden="1" x14ac:dyDescent="0.25">
      <c r="A55" s="25">
        <v>41328</v>
      </c>
      <c r="B55">
        <v>54</v>
      </c>
    </row>
    <row r="56" spans="1:2" hidden="1" x14ac:dyDescent="0.25">
      <c r="A56" s="25">
        <v>41329</v>
      </c>
      <c r="B56">
        <v>55</v>
      </c>
    </row>
    <row r="57" spans="1:2" hidden="1" x14ac:dyDescent="0.25">
      <c r="A57" s="25">
        <v>41330</v>
      </c>
      <c r="B57">
        <v>56</v>
      </c>
    </row>
    <row r="58" spans="1:2" hidden="1" x14ac:dyDescent="0.25">
      <c r="A58" s="25">
        <v>41331</v>
      </c>
      <c r="B58">
        <v>57</v>
      </c>
    </row>
    <row r="59" spans="1:2" hidden="1" x14ac:dyDescent="0.25">
      <c r="A59" s="25">
        <v>41332</v>
      </c>
      <c r="B59">
        <v>58</v>
      </c>
    </row>
    <row r="60" spans="1:2" hidden="1" x14ac:dyDescent="0.25">
      <c r="A60" s="25">
        <v>41333</v>
      </c>
      <c r="B60">
        <v>59</v>
      </c>
    </row>
    <row r="61" spans="1:2" hidden="1" x14ac:dyDescent="0.25">
      <c r="A61" s="25">
        <v>41334</v>
      </c>
      <c r="B61">
        <v>60</v>
      </c>
    </row>
    <row r="62" spans="1:2" hidden="1" x14ac:dyDescent="0.25">
      <c r="A62" s="25">
        <v>41335</v>
      </c>
      <c r="B62">
        <v>61</v>
      </c>
    </row>
    <row r="63" spans="1:2" hidden="1" x14ac:dyDescent="0.25">
      <c r="A63" s="25">
        <v>41336</v>
      </c>
      <c r="B63">
        <v>62</v>
      </c>
    </row>
    <row r="64" spans="1:2" hidden="1" x14ac:dyDescent="0.25">
      <c r="A64" s="25">
        <v>41337</v>
      </c>
      <c r="B64">
        <v>63</v>
      </c>
    </row>
    <row r="65" spans="1:2" hidden="1" x14ac:dyDescent="0.25">
      <c r="A65" s="25">
        <v>41338</v>
      </c>
      <c r="B65">
        <v>64</v>
      </c>
    </row>
    <row r="66" spans="1:2" hidden="1" x14ac:dyDescent="0.25">
      <c r="A66" s="25">
        <v>41339</v>
      </c>
      <c r="B66">
        <v>65</v>
      </c>
    </row>
    <row r="67" spans="1:2" hidden="1" x14ac:dyDescent="0.25">
      <c r="A67" s="25">
        <v>41340</v>
      </c>
      <c r="B67">
        <v>66</v>
      </c>
    </row>
    <row r="68" spans="1:2" hidden="1" x14ac:dyDescent="0.25">
      <c r="A68" s="25">
        <v>41341</v>
      </c>
      <c r="B68">
        <v>67</v>
      </c>
    </row>
    <row r="69" spans="1:2" hidden="1" x14ac:dyDescent="0.25">
      <c r="A69" s="25">
        <v>41342</v>
      </c>
      <c r="B69">
        <v>68</v>
      </c>
    </row>
    <row r="70" spans="1:2" hidden="1" x14ac:dyDescent="0.25">
      <c r="A70" s="25">
        <v>41343</v>
      </c>
      <c r="B70">
        <v>69</v>
      </c>
    </row>
    <row r="71" spans="1:2" hidden="1" x14ac:dyDescent="0.25">
      <c r="A71" s="25">
        <v>41344</v>
      </c>
      <c r="B71">
        <v>70</v>
      </c>
    </row>
    <row r="72" spans="1:2" hidden="1" x14ac:dyDescent="0.25">
      <c r="A72" s="25">
        <v>41345</v>
      </c>
      <c r="B72">
        <v>71</v>
      </c>
    </row>
    <row r="73" spans="1:2" hidden="1" x14ac:dyDescent="0.25">
      <c r="A73" s="25">
        <v>41346</v>
      </c>
      <c r="B73">
        <v>72</v>
      </c>
    </row>
    <row r="74" spans="1:2" hidden="1" x14ac:dyDescent="0.25">
      <c r="A74" s="25">
        <v>41347</v>
      </c>
      <c r="B74">
        <v>73</v>
      </c>
    </row>
    <row r="75" spans="1:2" hidden="1" x14ac:dyDescent="0.25">
      <c r="A75" s="25">
        <v>41348</v>
      </c>
      <c r="B75">
        <v>74</v>
      </c>
    </row>
    <row r="76" spans="1:2" hidden="1" x14ac:dyDescent="0.25">
      <c r="A76" s="25">
        <v>41349</v>
      </c>
      <c r="B76">
        <v>75</v>
      </c>
    </row>
    <row r="77" spans="1:2" hidden="1" x14ac:dyDescent="0.25">
      <c r="A77" s="25">
        <v>41350</v>
      </c>
      <c r="B77">
        <v>76</v>
      </c>
    </row>
    <row r="78" spans="1:2" hidden="1" x14ac:dyDescent="0.25">
      <c r="A78" s="25">
        <v>41351</v>
      </c>
      <c r="B78">
        <v>77</v>
      </c>
    </row>
    <row r="79" spans="1:2" hidden="1" x14ac:dyDescent="0.25">
      <c r="A79" s="25">
        <v>41352</v>
      </c>
      <c r="B79">
        <v>78</v>
      </c>
    </row>
    <row r="80" spans="1:2" hidden="1" x14ac:dyDescent="0.25">
      <c r="A80" s="25">
        <v>41353</v>
      </c>
      <c r="B80">
        <v>79</v>
      </c>
    </row>
    <row r="81" spans="1:2" hidden="1" x14ac:dyDescent="0.25">
      <c r="A81" s="25">
        <v>41354</v>
      </c>
      <c r="B81">
        <v>80</v>
      </c>
    </row>
    <row r="82" spans="1:2" hidden="1" x14ac:dyDescent="0.25">
      <c r="A82" s="25">
        <v>41355</v>
      </c>
      <c r="B82">
        <v>81</v>
      </c>
    </row>
    <row r="83" spans="1:2" hidden="1" x14ac:dyDescent="0.25">
      <c r="A83" s="25">
        <v>41356</v>
      </c>
      <c r="B83">
        <v>82</v>
      </c>
    </row>
    <row r="84" spans="1:2" hidden="1" x14ac:dyDescent="0.25">
      <c r="A84" s="25">
        <v>41357</v>
      </c>
      <c r="B84">
        <v>83</v>
      </c>
    </row>
    <row r="85" spans="1:2" hidden="1" x14ac:dyDescent="0.25">
      <c r="A85" s="25">
        <v>41358</v>
      </c>
      <c r="B85">
        <v>84</v>
      </c>
    </row>
    <row r="86" spans="1:2" hidden="1" x14ac:dyDescent="0.25">
      <c r="A86" s="25">
        <v>41359</v>
      </c>
      <c r="B86">
        <v>85</v>
      </c>
    </row>
    <row r="87" spans="1:2" hidden="1" x14ac:dyDescent="0.25">
      <c r="A87" s="25">
        <v>41360</v>
      </c>
      <c r="B87">
        <v>86</v>
      </c>
    </row>
    <row r="88" spans="1:2" hidden="1" x14ac:dyDescent="0.25">
      <c r="A88" s="25">
        <v>41361</v>
      </c>
      <c r="B88">
        <v>87</v>
      </c>
    </row>
    <row r="89" spans="1:2" hidden="1" x14ac:dyDescent="0.25">
      <c r="A89" s="25">
        <v>41362</v>
      </c>
      <c r="B89">
        <v>88</v>
      </c>
    </row>
    <row r="90" spans="1:2" hidden="1" x14ac:dyDescent="0.25">
      <c r="A90" s="25">
        <v>41363</v>
      </c>
      <c r="B90">
        <v>89</v>
      </c>
    </row>
    <row r="91" spans="1:2" hidden="1" x14ac:dyDescent="0.25">
      <c r="A91" s="25">
        <v>41364</v>
      </c>
      <c r="B91">
        <v>90</v>
      </c>
    </row>
    <row r="92" spans="1:2" hidden="1" x14ac:dyDescent="0.25">
      <c r="A92" s="25">
        <v>41365</v>
      </c>
      <c r="B92">
        <v>91</v>
      </c>
    </row>
    <row r="93" spans="1:2" hidden="1" x14ac:dyDescent="0.25">
      <c r="A93" s="25">
        <v>41366</v>
      </c>
      <c r="B93">
        <v>92</v>
      </c>
    </row>
    <row r="94" spans="1:2" hidden="1" x14ac:dyDescent="0.25">
      <c r="A94" s="25">
        <v>41367</v>
      </c>
      <c r="B94">
        <v>93</v>
      </c>
    </row>
    <row r="95" spans="1:2" hidden="1" x14ac:dyDescent="0.25">
      <c r="A95" s="25">
        <v>41368</v>
      </c>
      <c r="B95">
        <v>94</v>
      </c>
    </row>
    <row r="96" spans="1:2" hidden="1" x14ac:dyDescent="0.25">
      <c r="A96" s="25">
        <v>41369</v>
      </c>
      <c r="B96">
        <v>95</v>
      </c>
    </row>
    <row r="97" spans="1:2" hidden="1" x14ac:dyDescent="0.25">
      <c r="A97" s="25">
        <v>41370</v>
      </c>
      <c r="B97">
        <v>96</v>
      </c>
    </row>
    <row r="98" spans="1:2" hidden="1" x14ac:dyDescent="0.25">
      <c r="A98" s="25">
        <v>41371</v>
      </c>
      <c r="B98">
        <v>97</v>
      </c>
    </row>
    <row r="99" spans="1:2" hidden="1" x14ac:dyDescent="0.25">
      <c r="A99" s="25">
        <v>41372</v>
      </c>
      <c r="B99">
        <v>98</v>
      </c>
    </row>
    <row r="100" spans="1:2" hidden="1" x14ac:dyDescent="0.25">
      <c r="A100" s="25">
        <v>41373</v>
      </c>
      <c r="B100">
        <v>99</v>
      </c>
    </row>
    <row r="101" spans="1:2" hidden="1" x14ac:dyDescent="0.25">
      <c r="A101" s="25">
        <v>41374</v>
      </c>
      <c r="B101">
        <v>100</v>
      </c>
    </row>
    <row r="102" spans="1:2" hidden="1" x14ac:dyDescent="0.25">
      <c r="A102" s="25">
        <v>41375</v>
      </c>
      <c r="B102">
        <v>101</v>
      </c>
    </row>
    <row r="103" spans="1:2" hidden="1" x14ac:dyDescent="0.25">
      <c r="A103" s="25">
        <v>41376</v>
      </c>
      <c r="B103">
        <v>102</v>
      </c>
    </row>
    <row r="104" spans="1:2" hidden="1" x14ac:dyDescent="0.25">
      <c r="A104" s="25">
        <v>41377</v>
      </c>
      <c r="B104">
        <v>103</v>
      </c>
    </row>
    <row r="105" spans="1:2" hidden="1" x14ac:dyDescent="0.25">
      <c r="A105" s="25">
        <v>41378</v>
      </c>
      <c r="B105">
        <v>104</v>
      </c>
    </row>
    <row r="106" spans="1:2" hidden="1" x14ac:dyDescent="0.25">
      <c r="A106" s="25">
        <v>41379</v>
      </c>
      <c r="B106">
        <v>105</v>
      </c>
    </row>
    <row r="107" spans="1:2" hidden="1" x14ac:dyDescent="0.25">
      <c r="A107" s="25">
        <v>41380</v>
      </c>
      <c r="B107">
        <v>106</v>
      </c>
    </row>
    <row r="108" spans="1:2" hidden="1" x14ac:dyDescent="0.25">
      <c r="A108" s="25">
        <v>41381</v>
      </c>
      <c r="B108">
        <v>107</v>
      </c>
    </row>
    <row r="109" spans="1:2" hidden="1" x14ac:dyDescent="0.25">
      <c r="A109" s="25">
        <v>41382</v>
      </c>
      <c r="B109">
        <v>108</v>
      </c>
    </row>
    <row r="110" spans="1:2" hidden="1" x14ac:dyDescent="0.25">
      <c r="A110" s="25">
        <v>41383</v>
      </c>
      <c r="B110">
        <v>109</v>
      </c>
    </row>
    <row r="111" spans="1:2" hidden="1" x14ac:dyDescent="0.25">
      <c r="A111" s="25">
        <v>41384</v>
      </c>
      <c r="B111">
        <v>110</v>
      </c>
    </row>
    <row r="112" spans="1:2" hidden="1" x14ac:dyDescent="0.25">
      <c r="A112" s="25">
        <v>41385</v>
      </c>
      <c r="B112">
        <v>111</v>
      </c>
    </row>
    <row r="113" spans="1:2" hidden="1" x14ac:dyDescent="0.25">
      <c r="A113" s="25">
        <v>41386</v>
      </c>
      <c r="B113">
        <v>112</v>
      </c>
    </row>
    <row r="114" spans="1:2" hidden="1" x14ac:dyDescent="0.25">
      <c r="A114" s="25">
        <v>41387</v>
      </c>
      <c r="B114">
        <v>113</v>
      </c>
    </row>
    <row r="115" spans="1:2" hidden="1" x14ac:dyDescent="0.25">
      <c r="A115" s="25">
        <v>41388</v>
      </c>
      <c r="B115">
        <v>114</v>
      </c>
    </row>
    <row r="116" spans="1:2" hidden="1" x14ac:dyDescent="0.25">
      <c r="A116" s="25">
        <v>41389</v>
      </c>
      <c r="B116">
        <v>115</v>
      </c>
    </row>
    <row r="117" spans="1:2" hidden="1" x14ac:dyDescent="0.25">
      <c r="A117" s="25">
        <v>41390</v>
      </c>
      <c r="B117">
        <v>116</v>
      </c>
    </row>
    <row r="118" spans="1:2" hidden="1" x14ac:dyDescent="0.25">
      <c r="A118" s="25">
        <v>41391</v>
      </c>
      <c r="B118">
        <v>117</v>
      </c>
    </row>
    <row r="119" spans="1:2" hidden="1" x14ac:dyDescent="0.25">
      <c r="A119" s="25">
        <v>41392</v>
      </c>
      <c r="B119">
        <v>118</v>
      </c>
    </row>
    <row r="120" spans="1:2" hidden="1" x14ac:dyDescent="0.25">
      <c r="A120" s="25">
        <v>41393</v>
      </c>
      <c r="B120">
        <v>119</v>
      </c>
    </row>
    <row r="121" spans="1:2" hidden="1" x14ac:dyDescent="0.25">
      <c r="A121" s="25">
        <v>41394</v>
      </c>
      <c r="B121">
        <v>120</v>
      </c>
    </row>
    <row r="122" spans="1:2" hidden="1" x14ac:dyDescent="0.25">
      <c r="A122" s="25">
        <v>41395</v>
      </c>
      <c r="B122">
        <v>121</v>
      </c>
    </row>
    <row r="123" spans="1:2" hidden="1" x14ac:dyDescent="0.25">
      <c r="A123" s="25">
        <v>41396</v>
      </c>
      <c r="B123">
        <v>122</v>
      </c>
    </row>
    <row r="124" spans="1:2" hidden="1" x14ac:dyDescent="0.25">
      <c r="A124" s="25">
        <v>41397</v>
      </c>
      <c r="B124">
        <v>123</v>
      </c>
    </row>
    <row r="125" spans="1:2" hidden="1" x14ac:dyDescent="0.25">
      <c r="A125" s="25">
        <v>41398</v>
      </c>
      <c r="B125">
        <v>124</v>
      </c>
    </row>
    <row r="126" spans="1:2" hidden="1" x14ac:dyDescent="0.25">
      <c r="A126" s="25">
        <v>41399</v>
      </c>
      <c r="B126">
        <v>125</v>
      </c>
    </row>
    <row r="127" spans="1:2" hidden="1" x14ac:dyDescent="0.25">
      <c r="A127" s="25">
        <v>41400</v>
      </c>
      <c r="B127">
        <v>126</v>
      </c>
    </row>
    <row r="128" spans="1:2" hidden="1" x14ac:dyDescent="0.25">
      <c r="A128" s="25">
        <v>41401</v>
      </c>
      <c r="B128">
        <v>127</v>
      </c>
    </row>
    <row r="129" spans="1:2" hidden="1" x14ac:dyDescent="0.25">
      <c r="A129" s="25">
        <v>41402</v>
      </c>
      <c r="B129">
        <v>128</v>
      </c>
    </row>
    <row r="130" spans="1:2" hidden="1" x14ac:dyDescent="0.25">
      <c r="A130" s="25">
        <v>41403</v>
      </c>
      <c r="B130">
        <v>129</v>
      </c>
    </row>
    <row r="131" spans="1:2" hidden="1" x14ac:dyDescent="0.25">
      <c r="A131" s="25">
        <v>41404</v>
      </c>
      <c r="B131">
        <v>130</v>
      </c>
    </row>
    <row r="132" spans="1:2" hidden="1" x14ac:dyDescent="0.25">
      <c r="A132" s="25">
        <v>41405</v>
      </c>
      <c r="B132">
        <v>131</v>
      </c>
    </row>
    <row r="133" spans="1:2" hidden="1" x14ac:dyDescent="0.25">
      <c r="A133" s="25">
        <v>41406</v>
      </c>
      <c r="B133">
        <v>132</v>
      </c>
    </row>
    <row r="134" spans="1:2" hidden="1" x14ac:dyDescent="0.25">
      <c r="A134" s="25">
        <v>41407</v>
      </c>
      <c r="B134">
        <v>133</v>
      </c>
    </row>
    <row r="135" spans="1:2" hidden="1" x14ac:dyDescent="0.25">
      <c r="A135" s="25">
        <v>41408</v>
      </c>
      <c r="B135">
        <v>134</v>
      </c>
    </row>
    <row r="136" spans="1:2" hidden="1" x14ac:dyDescent="0.25">
      <c r="A136" s="25">
        <v>41409</v>
      </c>
      <c r="B136">
        <v>135</v>
      </c>
    </row>
    <row r="137" spans="1:2" hidden="1" x14ac:dyDescent="0.25">
      <c r="A137" s="25">
        <v>41410</v>
      </c>
      <c r="B137">
        <v>136</v>
      </c>
    </row>
    <row r="138" spans="1:2" hidden="1" x14ac:dyDescent="0.25">
      <c r="A138" s="25">
        <v>41411</v>
      </c>
      <c r="B138">
        <v>137</v>
      </c>
    </row>
    <row r="139" spans="1:2" hidden="1" x14ac:dyDescent="0.25">
      <c r="A139" s="25">
        <v>41412</v>
      </c>
      <c r="B139">
        <v>138</v>
      </c>
    </row>
    <row r="140" spans="1:2" hidden="1" x14ac:dyDescent="0.25">
      <c r="A140" s="25">
        <v>41413</v>
      </c>
      <c r="B140">
        <v>139</v>
      </c>
    </row>
    <row r="141" spans="1:2" hidden="1" x14ac:dyDescent="0.25">
      <c r="A141" s="25">
        <v>41414</v>
      </c>
      <c r="B141">
        <v>140</v>
      </c>
    </row>
    <row r="142" spans="1:2" hidden="1" x14ac:dyDescent="0.25">
      <c r="A142" s="25">
        <v>41415</v>
      </c>
      <c r="B142">
        <v>141</v>
      </c>
    </row>
    <row r="143" spans="1:2" hidden="1" x14ac:dyDescent="0.25">
      <c r="A143" s="25">
        <v>41416</v>
      </c>
      <c r="B143">
        <v>142</v>
      </c>
    </row>
    <row r="144" spans="1:2" hidden="1" x14ac:dyDescent="0.25">
      <c r="A144" s="25">
        <v>41417</v>
      </c>
      <c r="B144">
        <v>143</v>
      </c>
    </row>
    <row r="145" spans="1:2" hidden="1" x14ac:dyDescent="0.25">
      <c r="A145" s="25">
        <v>41418</v>
      </c>
      <c r="B145">
        <v>144</v>
      </c>
    </row>
    <row r="146" spans="1:2" hidden="1" x14ac:dyDescent="0.25">
      <c r="A146" s="25">
        <v>41419</v>
      </c>
      <c r="B146">
        <v>145</v>
      </c>
    </row>
    <row r="147" spans="1:2" hidden="1" x14ac:dyDescent="0.25">
      <c r="A147" s="25">
        <v>41420</v>
      </c>
      <c r="B147">
        <v>146</v>
      </c>
    </row>
    <row r="148" spans="1:2" hidden="1" x14ac:dyDescent="0.25">
      <c r="A148" s="25">
        <v>41421</v>
      </c>
      <c r="B148">
        <v>147</v>
      </c>
    </row>
    <row r="149" spans="1:2" hidden="1" x14ac:dyDescent="0.25">
      <c r="A149" s="25">
        <v>41422</v>
      </c>
      <c r="B149">
        <v>148</v>
      </c>
    </row>
    <row r="150" spans="1:2" hidden="1" x14ac:dyDescent="0.25">
      <c r="A150" s="25">
        <v>41423</v>
      </c>
      <c r="B150">
        <v>149</v>
      </c>
    </row>
    <row r="151" spans="1:2" hidden="1" x14ac:dyDescent="0.25">
      <c r="A151" s="25">
        <v>41424</v>
      </c>
      <c r="B151">
        <v>150</v>
      </c>
    </row>
    <row r="152" spans="1:2" hidden="1" x14ac:dyDescent="0.25">
      <c r="A152" s="25">
        <v>41425</v>
      </c>
      <c r="B152">
        <v>151</v>
      </c>
    </row>
    <row r="153" spans="1:2" hidden="1" x14ac:dyDescent="0.25">
      <c r="A153" s="25">
        <v>41426</v>
      </c>
      <c r="B153">
        <v>152</v>
      </c>
    </row>
    <row r="154" spans="1:2" hidden="1" x14ac:dyDescent="0.25">
      <c r="A154" s="25">
        <v>41427</v>
      </c>
      <c r="B154">
        <v>153</v>
      </c>
    </row>
    <row r="155" spans="1:2" hidden="1" x14ac:dyDescent="0.25">
      <c r="A155" s="25">
        <v>41428</v>
      </c>
      <c r="B155">
        <v>154</v>
      </c>
    </row>
    <row r="156" spans="1:2" hidden="1" x14ac:dyDescent="0.25">
      <c r="A156" s="25">
        <v>41429</v>
      </c>
      <c r="B156">
        <v>155</v>
      </c>
    </row>
    <row r="157" spans="1:2" hidden="1" x14ac:dyDescent="0.25">
      <c r="A157" s="25">
        <v>41430</v>
      </c>
      <c r="B157">
        <v>156</v>
      </c>
    </row>
    <row r="158" spans="1:2" hidden="1" x14ac:dyDescent="0.25">
      <c r="A158" s="25">
        <v>41431</v>
      </c>
      <c r="B158">
        <v>157</v>
      </c>
    </row>
    <row r="159" spans="1:2" hidden="1" x14ac:dyDescent="0.25">
      <c r="A159" s="25">
        <v>41432</v>
      </c>
      <c r="B159">
        <v>158</v>
      </c>
    </row>
    <row r="160" spans="1:2" hidden="1" x14ac:dyDescent="0.25">
      <c r="A160" s="25">
        <v>41433</v>
      </c>
      <c r="B160">
        <v>159</v>
      </c>
    </row>
    <row r="161" spans="1:2" hidden="1" x14ac:dyDescent="0.25">
      <c r="A161" s="25">
        <v>41434</v>
      </c>
      <c r="B161">
        <v>160</v>
      </c>
    </row>
    <row r="162" spans="1:2" hidden="1" x14ac:dyDescent="0.25">
      <c r="A162" s="25">
        <v>41435</v>
      </c>
      <c r="B162">
        <v>161</v>
      </c>
    </row>
    <row r="163" spans="1:2" hidden="1" x14ac:dyDescent="0.25">
      <c r="A163" s="25">
        <v>41436</v>
      </c>
      <c r="B163">
        <v>162</v>
      </c>
    </row>
    <row r="164" spans="1:2" hidden="1" x14ac:dyDescent="0.25">
      <c r="A164" s="25">
        <v>41437</v>
      </c>
      <c r="B164">
        <v>163</v>
      </c>
    </row>
    <row r="165" spans="1:2" hidden="1" x14ac:dyDescent="0.25">
      <c r="A165" s="25">
        <v>41438</v>
      </c>
      <c r="B165">
        <v>164</v>
      </c>
    </row>
    <row r="166" spans="1:2" hidden="1" x14ac:dyDescent="0.25">
      <c r="A166" s="25">
        <v>41439</v>
      </c>
      <c r="B166">
        <v>165</v>
      </c>
    </row>
    <row r="167" spans="1:2" hidden="1" x14ac:dyDescent="0.25">
      <c r="A167" s="25">
        <v>41440</v>
      </c>
      <c r="B167">
        <v>166</v>
      </c>
    </row>
    <row r="168" spans="1:2" hidden="1" x14ac:dyDescent="0.25">
      <c r="A168" s="25">
        <v>41441</v>
      </c>
      <c r="B168">
        <v>167</v>
      </c>
    </row>
    <row r="169" spans="1:2" hidden="1" x14ac:dyDescent="0.25">
      <c r="A169" s="25">
        <v>41442</v>
      </c>
      <c r="B169">
        <v>168</v>
      </c>
    </row>
    <row r="170" spans="1:2" hidden="1" x14ac:dyDescent="0.25">
      <c r="A170" s="25">
        <v>41443</v>
      </c>
      <c r="B170">
        <v>169</v>
      </c>
    </row>
    <row r="171" spans="1:2" hidden="1" x14ac:dyDescent="0.25">
      <c r="A171" s="25">
        <v>41444</v>
      </c>
      <c r="B171">
        <v>170</v>
      </c>
    </row>
    <row r="172" spans="1:2" hidden="1" x14ac:dyDescent="0.25">
      <c r="A172" s="25">
        <v>41445</v>
      </c>
      <c r="B172">
        <v>171</v>
      </c>
    </row>
    <row r="173" spans="1:2" hidden="1" x14ac:dyDescent="0.25">
      <c r="A173" s="25">
        <v>41446</v>
      </c>
      <c r="B173">
        <v>172</v>
      </c>
    </row>
    <row r="174" spans="1:2" hidden="1" x14ac:dyDescent="0.25">
      <c r="A174" s="25">
        <v>41447</v>
      </c>
      <c r="B174">
        <v>173</v>
      </c>
    </row>
    <row r="175" spans="1:2" hidden="1" x14ac:dyDescent="0.25">
      <c r="A175" s="25">
        <v>41448</v>
      </c>
      <c r="B175">
        <v>174</v>
      </c>
    </row>
    <row r="176" spans="1:2" hidden="1" x14ac:dyDescent="0.25">
      <c r="A176" s="25">
        <v>41449</v>
      </c>
      <c r="B176">
        <v>175</v>
      </c>
    </row>
    <row r="177" spans="1:2" hidden="1" x14ac:dyDescent="0.25">
      <c r="A177" s="25">
        <v>41450</v>
      </c>
      <c r="B177">
        <v>176</v>
      </c>
    </row>
    <row r="178" spans="1:2" hidden="1" x14ac:dyDescent="0.25">
      <c r="A178" s="25">
        <v>41451</v>
      </c>
      <c r="B178">
        <v>177</v>
      </c>
    </row>
    <row r="179" spans="1:2" hidden="1" x14ac:dyDescent="0.25">
      <c r="A179" s="25">
        <v>41452</v>
      </c>
      <c r="B179">
        <v>178</v>
      </c>
    </row>
    <row r="180" spans="1:2" hidden="1" x14ac:dyDescent="0.25">
      <c r="A180" s="25">
        <v>41453</v>
      </c>
      <c r="B180">
        <v>179</v>
      </c>
    </row>
    <row r="181" spans="1:2" hidden="1" x14ac:dyDescent="0.25">
      <c r="A181" s="25">
        <v>41454</v>
      </c>
      <c r="B181">
        <v>180</v>
      </c>
    </row>
    <row r="182" spans="1:2" hidden="1" x14ac:dyDescent="0.25">
      <c r="A182" s="25">
        <v>41455</v>
      </c>
      <c r="B182">
        <v>181</v>
      </c>
    </row>
    <row r="183" spans="1:2" hidden="1" x14ac:dyDescent="0.25">
      <c r="A183" s="25">
        <v>41456</v>
      </c>
      <c r="B183">
        <v>182</v>
      </c>
    </row>
    <row r="184" spans="1:2" hidden="1" x14ac:dyDescent="0.25">
      <c r="A184" s="25">
        <v>41457</v>
      </c>
      <c r="B184">
        <v>183</v>
      </c>
    </row>
    <row r="185" spans="1:2" hidden="1" x14ac:dyDescent="0.25">
      <c r="A185" s="25">
        <v>41458</v>
      </c>
      <c r="B185">
        <v>184</v>
      </c>
    </row>
    <row r="186" spans="1:2" hidden="1" x14ac:dyDescent="0.25">
      <c r="A186" s="25">
        <v>41459</v>
      </c>
      <c r="B186">
        <v>185</v>
      </c>
    </row>
    <row r="187" spans="1:2" hidden="1" x14ac:dyDescent="0.25">
      <c r="A187" s="25">
        <v>41460</v>
      </c>
      <c r="B187">
        <v>186</v>
      </c>
    </row>
    <row r="188" spans="1:2" hidden="1" x14ac:dyDescent="0.25">
      <c r="A188" s="25">
        <v>41461</v>
      </c>
      <c r="B188">
        <v>187</v>
      </c>
    </row>
    <row r="189" spans="1:2" hidden="1" x14ac:dyDescent="0.25">
      <c r="A189" s="25">
        <v>41462</v>
      </c>
      <c r="B189">
        <v>188</v>
      </c>
    </row>
    <row r="190" spans="1:2" hidden="1" x14ac:dyDescent="0.25">
      <c r="A190" s="25">
        <v>41463</v>
      </c>
      <c r="B190">
        <v>189</v>
      </c>
    </row>
    <row r="191" spans="1:2" hidden="1" x14ac:dyDescent="0.25">
      <c r="A191" s="25">
        <v>41464</v>
      </c>
      <c r="B191">
        <v>190</v>
      </c>
    </row>
    <row r="192" spans="1:2" hidden="1" x14ac:dyDescent="0.25">
      <c r="A192" s="25">
        <v>41465</v>
      </c>
      <c r="B192">
        <v>191</v>
      </c>
    </row>
    <row r="193" spans="1:11" hidden="1" x14ac:dyDescent="0.25">
      <c r="A193" s="25">
        <v>41466</v>
      </c>
      <c r="B193">
        <v>192</v>
      </c>
    </row>
    <row r="194" spans="1:11" hidden="1" x14ac:dyDescent="0.25">
      <c r="A194" s="25">
        <v>41467</v>
      </c>
      <c r="B194">
        <v>193</v>
      </c>
    </row>
    <row r="195" spans="1:11" hidden="1" x14ac:dyDescent="0.25">
      <c r="A195" s="25">
        <v>41468</v>
      </c>
      <c r="B195">
        <v>194</v>
      </c>
    </row>
    <row r="196" spans="1:11" hidden="1" x14ac:dyDescent="0.25">
      <c r="A196" s="25">
        <v>41469</v>
      </c>
      <c r="B196">
        <v>195</v>
      </c>
    </row>
    <row r="197" spans="1:11" hidden="1" x14ac:dyDescent="0.25">
      <c r="A197" s="25">
        <v>41470</v>
      </c>
      <c r="B197">
        <v>196</v>
      </c>
    </row>
    <row r="198" spans="1:11" hidden="1" x14ac:dyDescent="0.25">
      <c r="A198" s="25">
        <v>41471</v>
      </c>
      <c r="B198">
        <v>197</v>
      </c>
    </row>
    <row r="199" spans="1:11" hidden="1" x14ac:dyDescent="0.25">
      <c r="A199" s="25">
        <v>41472</v>
      </c>
      <c r="B199">
        <v>198</v>
      </c>
    </row>
    <row r="200" spans="1:11" hidden="1" x14ac:dyDescent="0.25">
      <c r="A200" s="25">
        <v>41473</v>
      </c>
      <c r="B200">
        <v>199</v>
      </c>
    </row>
    <row r="201" spans="1:11" hidden="1" x14ac:dyDescent="0.25">
      <c r="A201" s="25">
        <v>41474</v>
      </c>
      <c r="B201">
        <v>200</v>
      </c>
    </row>
    <row r="202" spans="1:11" x14ac:dyDescent="0.25">
      <c r="A202" s="25">
        <v>41840</v>
      </c>
      <c r="B202">
        <v>201</v>
      </c>
      <c r="C202" t="s">
        <v>86</v>
      </c>
      <c r="D202" s="1">
        <v>33</v>
      </c>
      <c r="E202" s="28">
        <f>-(97+16/60)</f>
        <v>-97.266666666666666</v>
      </c>
      <c r="F202">
        <f>5+(35+(25/60))/60</f>
        <v>5.5902777777777777</v>
      </c>
      <c r="G202" t="s">
        <v>86</v>
      </c>
      <c r="H202" s="1">
        <v>33</v>
      </c>
      <c r="I202" s="28">
        <f>-(97+16/60)</f>
        <v>-97.266666666666666</v>
      </c>
      <c r="J202">
        <f>19+(37+(27/60))/60</f>
        <v>19.624166666666667</v>
      </c>
      <c r="K202">
        <v>20.64</v>
      </c>
    </row>
    <row r="203" spans="1:11" x14ac:dyDescent="0.25">
      <c r="A203" s="25">
        <v>41841</v>
      </c>
      <c r="B203">
        <v>202</v>
      </c>
      <c r="C203" t="s">
        <v>86</v>
      </c>
      <c r="D203" s="1">
        <v>33</v>
      </c>
      <c r="E203" s="28">
        <f>-(97+16/60)</f>
        <v>-97.266666666666666</v>
      </c>
      <c r="F203">
        <f>5+(36+(6/60))/60</f>
        <v>5.6016666666666666</v>
      </c>
      <c r="G203" t="s">
        <v>86</v>
      </c>
      <c r="H203" s="1">
        <v>33</v>
      </c>
      <c r="I203" s="28">
        <f>-(97+16/60)</f>
        <v>-97.266666666666666</v>
      </c>
      <c r="J203">
        <f>19+(36+(59/60))/60</f>
        <v>19.616388888888888</v>
      </c>
      <c r="K203">
        <v>20.440000000000001</v>
      </c>
    </row>
    <row r="204" spans="1:11" x14ac:dyDescent="0.25">
      <c r="A204" s="25">
        <v>41842</v>
      </c>
      <c r="B204">
        <v>203</v>
      </c>
      <c r="C204" t="s">
        <v>86</v>
      </c>
      <c r="D204" s="1">
        <v>33</v>
      </c>
      <c r="E204" s="28">
        <f>-(97+16/60)</f>
        <v>-97.266666666666666</v>
      </c>
      <c r="F204">
        <f>5+(36+(45/60))/60</f>
        <v>5.6124999999999998</v>
      </c>
      <c r="G204" t="s">
        <v>86</v>
      </c>
      <c r="H204" s="1">
        <v>33</v>
      </c>
      <c r="I204" s="28">
        <f>-(97+16/60)</f>
        <v>-97.266666666666666</v>
      </c>
      <c r="J204">
        <f>19+(36+(25/60))/60</f>
        <v>19.606944444444444</v>
      </c>
      <c r="K204">
        <v>20.239999999999998</v>
      </c>
    </row>
    <row r="205" spans="1:11" x14ac:dyDescent="0.25">
      <c r="A205" s="25">
        <v>41843</v>
      </c>
      <c r="B205">
        <v>204</v>
      </c>
      <c r="C205" t="s">
        <v>86</v>
      </c>
      <c r="D205" s="1">
        <v>33</v>
      </c>
      <c r="E205" s="28">
        <f>-(97+16/60)</f>
        <v>-97.266666666666666</v>
      </c>
      <c r="F205">
        <f>5+(37+(24/60))/60</f>
        <v>5.6233333333333331</v>
      </c>
      <c r="G205" t="s">
        <v>264</v>
      </c>
      <c r="H205" s="1">
        <v>33</v>
      </c>
      <c r="I205" s="28">
        <f>-(97+16/60)</f>
        <v>-97.266666666666666</v>
      </c>
      <c r="J205">
        <f>19+(49+(35/60))/60</f>
        <v>19.826388888888889</v>
      </c>
      <c r="K205">
        <v>20.03</v>
      </c>
    </row>
    <row r="206" spans="1:11" x14ac:dyDescent="0.25">
      <c r="A206" s="25">
        <v>41844</v>
      </c>
      <c r="B206">
        <v>205</v>
      </c>
      <c r="C206" t="s">
        <v>265</v>
      </c>
      <c r="D206" s="1">
        <v>33</v>
      </c>
      <c r="E206" s="28">
        <f>-(97+16/60)</f>
        <v>-97.266666666666666</v>
      </c>
      <c r="F206">
        <f>5+(53+(16/60))/60</f>
        <v>5.887777777777778</v>
      </c>
      <c r="G206" t="s">
        <v>266</v>
      </c>
      <c r="H206" s="1">
        <v>33</v>
      </c>
      <c r="I206" s="28">
        <f>-(97+16/60)</f>
        <v>-97.266666666666666</v>
      </c>
      <c r="J206">
        <f>20+(1+(38/60))/60</f>
        <v>20.027222222222221</v>
      </c>
      <c r="K206">
        <v>19.82</v>
      </c>
    </row>
    <row r="207" spans="1:11" x14ac:dyDescent="0.25">
      <c r="A207" s="25"/>
      <c r="E207" s="28"/>
      <c r="I207" s="28"/>
    </row>
    <row r="208" spans="1:11" x14ac:dyDescent="0.25">
      <c r="A208" s="25"/>
      <c r="E208" s="28"/>
      <c r="I208" s="28"/>
    </row>
    <row r="209" spans="1:9" x14ac:dyDescent="0.25">
      <c r="A209" s="25"/>
      <c r="E209" s="28"/>
      <c r="I209" s="28"/>
    </row>
    <row r="210" spans="1:9" x14ac:dyDescent="0.25">
      <c r="A210" s="25"/>
      <c r="E210" s="28"/>
      <c r="I210" s="28"/>
    </row>
    <row r="211" spans="1:9" x14ac:dyDescent="0.25">
      <c r="A211" s="25"/>
      <c r="E211" s="28"/>
      <c r="I211" s="28"/>
    </row>
    <row r="212" spans="1:9" x14ac:dyDescent="0.25">
      <c r="A212" s="25"/>
      <c r="E212" s="28"/>
      <c r="I212" s="28"/>
    </row>
    <row r="213" spans="1:9" hidden="1" x14ac:dyDescent="0.25">
      <c r="A213" s="25">
        <v>41486</v>
      </c>
      <c r="B213">
        <v>212</v>
      </c>
    </row>
    <row r="214" spans="1:9" hidden="1" x14ac:dyDescent="0.25">
      <c r="A214" s="25">
        <v>41487</v>
      </c>
      <c r="B214">
        <v>213</v>
      </c>
    </row>
    <row r="215" spans="1:9" hidden="1" x14ac:dyDescent="0.25">
      <c r="A215" s="25">
        <v>41488</v>
      </c>
      <c r="B215">
        <v>214</v>
      </c>
    </row>
    <row r="216" spans="1:9" hidden="1" x14ac:dyDescent="0.25">
      <c r="A216" s="25">
        <v>41489</v>
      </c>
      <c r="B216">
        <v>215</v>
      </c>
    </row>
    <row r="217" spans="1:9" hidden="1" x14ac:dyDescent="0.25">
      <c r="A217" s="25">
        <v>41490</v>
      </c>
      <c r="B217">
        <v>216</v>
      </c>
    </row>
    <row r="218" spans="1:9" hidden="1" x14ac:dyDescent="0.25">
      <c r="A218" s="25">
        <v>41491</v>
      </c>
      <c r="B218">
        <v>217</v>
      </c>
    </row>
    <row r="219" spans="1:9" hidden="1" x14ac:dyDescent="0.25">
      <c r="A219" s="25">
        <v>41492</v>
      </c>
      <c r="B219">
        <v>218</v>
      </c>
    </row>
    <row r="220" spans="1:9" hidden="1" x14ac:dyDescent="0.25">
      <c r="A220" s="25">
        <v>41493</v>
      </c>
      <c r="B220">
        <v>219</v>
      </c>
    </row>
    <row r="221" spans="1:9" hidden="1" x14ac:dyDescent="0.25">
      <c r="A221" s="25">
        <v>41494</v>
      </c>
      <c r="B221">
        <v>220</v>
      </c>
    </row>
    <row r="222" spans="1:9" hidden="1" x14ac:dyDescent="0.25">
      <c r="A222" s="25">
        <v>41495</v>
      </c>
      <c r="B222">
        <v>221</v>
      </c>
    </row>
    <row r="223" spans="1:9" hidden="1" x14ac:dyDescent="0.25">
      <c r="A223" s="25">
        <v>41496</v>
      </c>
      <c r="B223">
        <v>222</v>
      </c>
    </row>
    <row r="224" spans="1:9" hidden="1" x14ac:dyDescent="0.25">
      <c r="A224" s="25">
        <v>41497</v>
      </c>
      <c r="B224">
        <v>223</v>
      </c>
    </row>
    <row r="225" spans="1:2" hidden="1" x14ac:dyDescent="0.25">
      <c r="A225" s="25">
        <v>41498</v>
      </c>
      <c r="B225">
        <v>224</v>
      </c>
    </row>
    <row r="226" spans="1:2" hidden="1" x14ac:dyDescent="0.25">
      <c r="A226" s="25">
        <v>41499</v>
      </c>
      <c r="B226">
        <v>225</v>
      </c>
    </row>
    <row r="227" spans="1:2" hidden="1" x14ac:dyDescent="0.25">
      <c r="A227" s="25">
        <v>41500</v>
      </c>
      <c r="B227">
        <v>226</v>
      </c>
    </row>
    <row r="228" spans="1:2" hidden="1" x14ac:dyDescent="0.25">
      <c r="A228" s="25">
        <v>41501</v>
      </c>
      <c r="B228">
        <v>227</v>
      </c>
    </row>
    <row r="229" spans="1:2" hidden="1" x14ac:dyDescent="0.25">
      <c r="A229" s="25">
        <v>41502</v>
      </c>
      <c r="B229">
        <v>228</v>
      </c>
    </row>
    <row r="230" spans="1:2" hidden="1" x14ac:dyDescent="0.25">
      <c r="A230" s="25">
        <v>41503</v>
      </c>
      <c r="B230">
        <v>229</v>
      </c>
    </row>
    <row r="231" spans="1:2" hidden="1" x14ac:dyDescent="0.25">
      <c r="A231" s="25">
        <v>41504</v>
      </c>
      <c r="B231">
        <v>230</v>
      </c>
    </row>
    <row r="232" spans="1:2" hidden="1" x14ac:dyDescent="0.25">
      <c r="A232" s="25">
        <v>41505</v>
      </c>
      <c r="B232">
        <v>231</v>
      </c>
    </row>
    <row r="233" spans="1:2" hidden="1" x14ac:dyDescent="0.25">
      <c r="A233" s="25">
        <v>41506</v>
      </c>
      <c r="B233">
        <v>232</v>
      </c>
    </row>
    <row r="234" spans="1:2" hidden="1" x14ac:dyDescent="0.25">
      <c r="A234" s="25">
        <v>41507</v>
      </c>
      <c r="B234">
        <v>233</v>
      </c>
    </row>
    <row r="235" spans="1:2" hidden="1" x14ac:dyDescent="0.25">
      <c r="A235" s="25">
        <v>41508</v>
      </c>
      <c r="B235">
        <v>234</v>
      </c>
    </row>
    <row r="236" spans="1:2" hidden="1" x14ac:dyDescent="0.25">
      <c r="A236" s="25">
        <v>41509</v>
      </c>
      <c r="B236">
        <v>235</v>
      </c>
    </row>
    <row r="237" spans="1:2" hidden="1" x14ac:dyDescent="0.25">
      <c r="A237" s="25">
        <v>41510</v>
      </c>
      <c r="B237">
        <v>236</v>
      </c>
    </row>
    <row r="238" spans="1:2" hidden="1" x14ac:dyDescent="0.25">
      <c r="A238" s="25">
        <v>41511</v>
      </c>
      <c r="B238">
        <v>237</v>
      </c>
    </row>
    <row r="239" spans="1:2" hidden="1" x14ac:dyDescent="0.25">
      <c r="A239" s="25">
        <v>41512</v>
      </c>
      <c r="B239">
        <v>238</v>
      </c>
    </row>
    <row r="240" spans="1:2" hidden="1" x14ac:dyDescent="0.25">
      <c r="A240" s="25">
        <v>41513</v>
      </c>
      <c r="B240">
        <v>239</v>
      </c>
    </row>
    <row r="241" spans="1:2" hidden="1" x14ac:dyDescent="0.25">
      <c r="A241" s="25">
        <v>41514</v>
      </c>
      <c r="B241">
        <v>240</v>
      </c>
    </row>
    <row r="242" spans="1:2" hidden="1" x14ac:dyDescent="0.25">
      <c r="A242" s="25">
        <v>41515</v>
      </c>
      <c r="B242">
        <v>241</v>
      </c>
    </row>
    <row r="243" spans="1:2" hidden="1" x14ac:dyDescent="0.25">
      <c r="A243" s="25">
        <v>41516</v>
      </c>
      <c r="B243">
        <v>242</v>
      </c>
    </row>
    <row r="244" spans="1:2" hidden="1" x14ac:dyDescent="0.25">
      <c r="A244" s="25">
        <v>41517</v>
      </c>
      <c r="B244">
        <v>243</v>
      </c>
    </row>
    <row r="245" spans="1:2" hidden="1" x14ac:dyDescent="0.25">
      <c r="A245" s="25">
        <v>41518</v>
      </c>
      <c r="B245">
        <v>244</v>
      </c>
    </row>
    <row r="246" spans="1:2" hidden="1" x14ac:dyDescent="0.25">
      <c r="A246" s="25">
        <v>41519</v>
      </c>
      <c r="B246">
        <v>245</v>
      </c>
    </row>
    <row r="247" spans="1:2" hidden="1" x14ac:dyDescent="0.25">
      <c r="A247" s="25">
        <v>41520</v>
      </c>
      <c r="B247">
        <v>246</v>
      </c>
    </row>
    <row r="248" spans="1:2" hidden="1" x14ac:dyDescent="0.25">
      <c r="A248" s="25">
        <v>41521</v>
      </c>
      <c r="B248">
        <v>247</v>
      </c>
    </row>
    <row r="249" spans="1:2" hidden="1" x14ac:dyDescent="0.25">
      <c r="A249" s="25">
        <v>41522</v>
      </c>
      <c r="B249">
        <v>248</v>
      </c>
    </row>
    <row r="250" spans="1:2" hidden="1" x14ac:dyDescent="0.25">
      <c r="A250" s="25">
        <v>41523</v>
      </c>
      <c r="B250">
        <v>249</v>
      </c>
    </row>
    <row r="251" spans="1:2" hidden="1" x14ac:dyDescent="0.25">
      <c r="A251" s="25">
        <v>41524</v>
      </c>
      <c r="B251">
        <v>250</v>
      </c>
    </row>
    <row r="252" spans="1:2" hidden="1" x14ac:dyDescent="0.25">
      <c r="A252" s="25">
        <v>41525</v>
      </c>
      <c r="B252">
        <v>251</v>
      </c>
    </row>
    <row r="253" spans="1:2" hidden="1" x14ac:dyDescent="0.25">
      <c r="A253" s="25">
        <v>41526</v>
      </c>
      <c r="B253">
        <v>252</v>
      </c>
    </row>
    <row r="254" spans="1:2" hidden="1" x14ac:dyDescent="0.25">
      <c r="A254" s="25">
        <v>41527</v>
      </c>
      <c r="B254">
        <v>253</v>
      </c>
    </row>
    <row r="255" spans="1:2" hidden="1" x14ac:dyDescent="0.25">
      <c r="A255" s="25">
        <v>41528</v>
      </c>
      <c r="B255">
        <v>254</v>
      </c>
    </row>
    <row r="256" spans="1:2" hidden="1" x14ac:dyDescent="0.25">
      <c r="A256" s="25">
        <v>41529</v>
      </c>
      <c r="B256">
        <v>255</v>
      </c>
    </row>
    <row r="257" spans="1:2" hidden="1" x14ac:dyDescent="0.25">
      <c r="A257" s="25">
        <v>41530</v>
      </c>
      <c r="B257">
        <v>256</v>
      </c>
    </row>
    <row r="258" spans="1:2" hidden="1" x14ac:dyDescent="0.25">
      <c r="A258" s="25">
        <v>41531</v>
      </c>
      <c r="B258">
        <v>257</v>
      </c>
    </row>
    <row r="259" spans="1:2" hidden="1" x14ac:dyDescent="0.25">
      <c r="A259" s="25">
        <v>41532</v>
      </c>
      <c r="B259">
        <v>258</v>
      </c>
    </row>
    <row r="260" spans="1:2" hidden="1" x14ac:dyDescent="0.25">
      <c r="A260" s="25">
        <v>41533</v>
      </c>
      <c r="B260">
        <v>259</v>
      </c>
    </row>
    <row r="261" spans="1:2" hidden="1" x14ac:dyDescent="0.25">
      <c r="A261" s="25">
        <v>41534</v>
      </c>
      <c r="B261">
        <v>260</v>
      </c>
    </row>
    <row r="262" spans="1:2" hidden="1" x14ac:dyDescent="0.25">
      <c r="A262" s="25">
        <v>41535</v>
      </c>
      <c r="B262">
        <v>261</v>
      </c>
    </row>
    <row r="263" spans="1:2" hidden="1" x14ac:dyDescent="0.25">
      <c r="A263" s="25">
        <v>41536</v>
      </c>
      <c r="B263">
        <v>262</v>
      </c>
    </row>
    <row r="264" spans="1:2" hidden="1" x14ac:dyDescent="0.25">
      <c r="A264" s="25">
        <v>41537</v>
      </c>
      <c r="B264">
        <v>263</v>
      </c>
    </row>
    <row r="265" spans="1:2" hidden="1" x14ac:dyDescent="0.25">
      <c r="A265" s="25">
        <v>41538</v>
      </c>
      <c r="B265">
        <v>264</v>
      </c>
    </row>
    <row r="266" spans="1:2" hidden="1" x14ac:dyDescent="0.25">
      <c r="A266" s="25">
        <v>41539</v>
      </c>
      <c r="B266">
        <v>265</v>
      </c>
    </row>
    <row r="267" spans="1:2" hidden="1" x14ac:dyDescent="0.25">
      <c r="A267" s="25">
        <v>41540</v>
      </c>
      <c r="B267">
        <v>266</v>
      </c>
    </row>
    <row r="268" spans="1:2" hidden="1" x14ac:dyDescent="0.25">
      <c r="A268" s="25">
        <v>41541</v>
      </c>
      <c r="B268">
        <v>267</v>
      </c>
    </row>
    <row r="269" spans="1:2" hidden="1" x14ac:dyDescent="0.25">
      <c r="A269" s="25">
        <v>41542</v>
      </c>
      <c r="B269">
        <v>268</v>
      </c>
    </row>
    <row r="270" spans="1:2" hidden="1" x14ac:dyDescent="0.25">
      <c r="A270" s="25">
        <v>41543</v>
      </c>
      <c r="B270">
        <v>269</v>
      </c>
    </row>
    <row r="271" spans="1:2" hidden="1" x14ac:dyDescent="0.25">
      <c r="A271" s="25">
        <v>41544</v>
      </c>
      <c r="B271">
        <v>270</v>
      </c>
    </row>
    <row r="272" spans="1:2" hidden="1" x14ac:dyDescent="0.25">
      <c r="A272" s="25">
        <v>41545</v>
      </c>
      <c r="B272">
        <v>271</v>
      </c>
    </row>
    <row r="273" spans="1:2" hidden="1" x14ac:dyDescent="0.25">
      <c r="A273" s="25">
        <v>41546</v>
      </c>
      <c r="B273">
        <v>272</v>
      </c>
    </row>
    <row r="274" spans="1:2" hidden="1" x14ac:dyDescent="0.25">
      <c r="A274" s="25">
        <v>41547</v>
      </c>
      <c r="B274">
        <v>273</v>
      </c>
    </row>
    <row r="275" spans="1:2" hidden="1" x14ac:dyDescent="0.25">
      <c r="A275" s="25">
        <v>41548</v>
      </c>
      <c r="B275">
        <v>274</v>
      </c>
    </row>
    <row r="276" spans="1:2" hidden="1" x14ac:dyDescent="0.25">
      <c r="A276" s="25">
        <v>41549</v>
      </c>
      <c r="B276">
        <v>275</v>
      </c>
    </row>
    <row r="277" spans="1:2" hidden="1" x14ac:dyDescent="0.25">
      <c r="A277" s="25">
        <v>41550</v>
      </c>
      <c r="B277">
        <v>276</v>
      </c>
    </row>
    <row r="278" spans="1:2" hidden="1" x14ac:dyDescent="0.25">
      <c r="A278" s="25">
        <v>41551</v>
      </c>
      <c r="B278">
        <v>277</v>
      </c>
    </row>
    <row r="279" spans="1:2" hidden="1" x14ac:dyDescent="0.25">
      <c r="A279" s="25">
        <v>41552</v>
      </c>
      <c r="B279">
        <v>278</v>
      </c>
    </row>
    <row r="280" spans="1:2" hidden="1" x14ac:dyDescent="0.25">
      <c r="A280" s="25">
        <v>41553</v>
      </c>
      <c r="B280">
        <v>279</v>
      </c>
    </row>
    <row r="281" spans="1:2" hidden="1" x14ac:dyDescent="0.25">
      <c r="A281" s="25">
        <v>41554</v>
      </c>
      <c r="B281">
        <v>280</v>
      </c>
    </row>
    <row r="282" spans="1:2" hidden="1" x14ac:dyDescent="0.25">
      <c r="A282" s="25">
        <v>41555</v>
      </c>
      <c r="B282">
        <v>281</v>
      </c>
    </row>
    <row r="283" spans="1:2" hidden="1" x14ac:dyDescent="0.25">
      <c r="A283" s="25">
        <v>41556</v>
      </c>
      <c r="B283">
        <v>282</v>
      </c>
    </row>
    <row r="284" spans="1:2" hidden="1" x14ac:dyDescent="0.25">
      <c r="A284" s="25">
        <v>41557</v>
      </c>
      <c r="B284">
        <v>283</v>
      </c>
    </row>
    <row r="285" spans="1:2" hidden="1" x14ac:dyDescent="0.25">
      <c r="A285" s="25">
        <v>41558</v>
      </c>
      <c r="B285">
        <v>284</v>
      </c>
    </row>
    <row r="286" spans="1:2" hidden="1" x14ac:dyDescent="0.25">
      <c r="A286" s="25">
        <v>41559</v>
      </c>
      <c r="B286">
        <v>285</v>
      </c>
    </row>
    <row r="287" spans="1:2" hidden="1" x14ac:dyDescent="0.25">
      <c r="A287" s="25">
        <v>41560</v>
      </c>
      <c r="B287">
        <v>286</v>
      </c>
    </row>
    <row r="288" spans="1:2" hidden="1" x14ac:dyDescent="0.25">
      <c r="A288" s="25">
        <v>41561</v>
      </c>
      <c r="B288">
        <v>287</v>
      </c>
    </row>
    <row r="289" spans="1:2" hidden="1" x14ac:dyDescent="0.25">
      <c r="A289" s="25">
        <v>41562</v>
      </c>
      <c r="B289">
        <v>288</v>
      </c>
    </row>
    <row r="290" spans="1:2" hidden="1" x14ac:dyDescent="0.25">
      <c r="A290" s="25">
        <v>41563</v>
      </c>
      <c r="B290">
        <v>289</v>
      </c>
    </row>
    <row r="291" spans="1:2" hidden="1" x14ac:dyDescent="0.25">
      <c r="A291" s="25">
        <v>41564</v>
      </c>
      <c r="B291">
        <v>290</v>
      </c>
    </row>
    <row r="292" spans="1:2" hidden="1" x14ac:dyDescent="0.25">
      <c r="A292" s="25">
        <v>41565</v>
      </c>
      <c r="B292">
        <v>291</v>
      </c>
    </row>
    <row r="293" spans="1:2" hidden="1" x14ac:dyDescent="0.25">
      <c r="A293" s="25">
        <v>41566</v>
      </c>
      <c r="B293">
        <v>292</v>
      </c>
    </row>
    <row r="294" spans="1:2" hidden="1" x14ac:dyDescent="0.25">
      <c r="A294" s="25">
        <v>41567</v>
      </c>
      <c r="B294">
        <v>293</v>
      </c>
    </row>
    <row r="295" spans="1:2" hidden="1" x14ac:dyDescent="0.25">
      <c r="A295" s="25">
        <v>41568</v>
      </c>
      <c r="B295">
        <v>294</v>
      </c>
    </row>
    <row r="296" spans="1:2" hidden="1" x14ac:dyDescent="0.25">
      <c r="A296" s="25">
        <v>41569</v>
      </c>
      <c r="B296">
        <v>295</v>
      </c>
    </row>
    <row r="297" spans="1:2" hidden="1" x14ac:dyDescent="0.25">
      <c r="A297" s="25">
        <v>41570</v>
      </c>
      <c r="B297">
        <v>296</v>
      </c>
    </row>
    <row r="298" spans="1:2" hidden="1" x14ac:dyDescent="0.25">
      <c r="A298" s="25">
        <v>41571</v>
      </c>
      <c r="B298">
        <v>297</v>
      </c>
    </row>
    <row r="299" spans="1:2" hidden="1" x14ac:dyDescent="0.25">
      <c r="A299" s="25">
        <v>41572</v>
      </c>
      <c r="B299">
        <v>298</v>
      </c>
    </row>
    <row r="300" spans="1:2" hidden="1" x14ac:dyDescent="0.25">
      <c r="A300" s="25">
        <v>41573</v>
      </c>
      <c r="B300">
        <v>299</v>
      </c>
    </row>
    <row r="301" spans="1:2" hidden="1" x14ac:dyDescent="0.25">
      <c r="A301" s="25">
        <v>41574</v>
      </c>
      <c r="B301">
        <v>300</v>
      </c>
    </row>
    <row r="302" spans="1:2" hidden="1" x14ac:dyDescent="0.25">
      <c r="A302" s="25">
        <v>41575</v>
      </c>
      <c r="B302">
        <v>301</v>
      </c>
    </row>
    <row r="303" spans="1:2" hidden="1" x14ac:dyDescent="0.25">
      <c r="A303" s="25">
        <v>41576</v>
      </c>
      <c r="B303">
        <v>302</v>
      </c>
    </row>
    <row r="304" spans="1:2" hidden="1" x14ac:dyDescent="0.25">
      <c r="A304" s="25">
        <v>41577</v>
      </c>
      <c r="B304">
        <v>303</v>
      </c>
    </row>
    <row r="305" spans="1:2" hidden="1" x14ac:dyDescent="0.25">
      <c r="A305" s="25">
        <v>41578</v>
      </c>
      <c r="B305">
        <v>304</v>
      </c>
    </row>
    <row r="306" spans="1:2" hidden="1" x14ac:dyDescent="0.25">
      <c r="A306" s="25">
        <v>41579</v>
      </c>
      <c r="B306">
        <v>305</v>
      </c>
    </row>
    <row r="307" spans="1:2" hidden="1" x14ac:dyDescent="0.25">
      <c r="A307" s="25">
        <v>41580</v>
      </c>
      <c r="B307">
        <v>306</v>
      </c>
    </row>
    <row r="308" spans="1:2" hidden="1" x14ac:dyDescent="0.25">
      <c r="A308" s="25">
        <v>41581</v>
      </c>
      <c r="B308">
        <v>307</v>
      </c>
    </row>
    <row r="309" spans="1:2" hidden="1" x14ac:dyDescent="0.25">
      <c r="A309" s="25">
        <v>41582</v>
      </c>
      <c r="B309">
        <v>308</v>
      </c>
    </row>
    <row r="310" spans="1:2" hidden="1" x14ac:dyDescent="0.25">
      <c r="A310" s="25">
        <v>41583</v>
      </c>
      <c r="B310">
        <v>309</v>
      </c>
    </row>
    <row r="311" spans="1:2" hidden="1" x14ac:dyDescent="0.25">
      <c r="A311" s="25">
        <v>41584</v>
      </c>
      <c r="B311">
        <v>310</v>
      </c>
    </row>
    <row r="312" spans="1:2" hidden="1" x14ac:dyDescent="0.25">
      <c r="A312" s="25">
        <v>41585</v>
      </c>
      <c r="B312">
        <v>311</v>
      </c>
    </row>
    <row r="313" spans="1:2" hidden="1" x14ac:dyDescent="0.25">
      <c r="A313" s="25">
        <v>41586</v>
      </c>
      <c r="B313">
        <v>312</v>
      </c>
    </row>
    <row r="314" spans="1:2" hidden="1" x14ac:dyDescent="0.25">
      <c r="A314" s="25">
        <v>41587</v>
      </c>
      <c r="B314">
        <v>313</v>
      </c>
    </row>
    <row r="315" spans="1:2" hidden="1" x14ac:dyDescent="0.25">
      <c r="A315" s="25">
        <v>41588</v>
      </c>
      <c r="B315">
        <v>314</v>
      </c>
    </row>
    <row r="316" spans="1:2" hidden="1" x14ac:dyDescent="0.25">
      <c r="A316" s="25">
        <v>41589</v>
      </c>
      <c r="B316">
        <v>315</v>
      </c>
    </row>
    <row r="317" spans="1:2" hidden="1" x14ac:dyDescent="0.25">
      <c r="A317" s="25">
        <v>41590</v>
      </c>
      <c r="B317">
        <v>316</v>
      </c>
    </row>
    <row r="318" spans="1:2" hidden="1" x14ac:dyDescent="0.25">
      <c r="A318" s="25">
        <v>41591</v>
      </c>
      <c r="B318">
        <v>317</v>
      </c>
    </row>
    <row r="319" spans="1:2" hidden="1" x14ac:dyDescent="0.25">
      <c r="A319" s="25">
        <v>41592</v>
      </c>
      <c r="B319">
        <v>318</v>
      </c>
    </row>
    <row r="320" spans="1:2" hidden="1" x14ac:dyDescent="0.25">
      <c r="A320" s="25">
        <v>41593</v>
      </c>
      <c r="B320">
        <v>319</v>
      </c>
    </row>
    <row r="321" spans="1:2" hidden="1" x14ac:dyDescent="0.25">
      <c r="A321" s="25">
        <v>41594</v>
      </c>
      <c r="B321">
        <v>320</v>
      </c>
    </row>
    <row r="322" spans="1:2" hidden="1" x14ac:dyDescent="0.25">
      <c r="A322" s="25">
        <v>41595</v>
      </c>
      <c r="B322">
        <v>321</v>
      </c>
    </row>
    <row r="323" spans="1:2" hidden="1" x14ac:dyDescent="0.25">
      <c r="A323" s="25">
        <v>41596</v>
      </c>
      <c r="B323">
        <v>322</v>
      </c>
    </row>
    <row r="324" spans="1:2" hidden="1" x14ac:dyDescent="0.25">
      <c r="A324" s="25">
        <v>41597</v>
      </c>
      <c r="B324">
        <v>323</v>
      </c>
    </row>
    <row r="325" spans="1:2" hidden="1" x14ac:dyDescent="0.25">
      <c r="A325" s="25">
        <v>41598</v>
      </c>
      <c r="B325">
        <v>324</v>
      </c>
    </row>
    <row r="326" spans="1:2" hidden="1" x14ac:dyDescent="0.25">
      <c r="A326" s="25">
        <v>41599</v>
      </c>
      <c r="B326">
        <v>325</v>
      </c>
    </row>
    <row r="327" spans="1:2" hidden="1" x14ac:dyDescent="0.25">
      <c r="A327" s="25">
        <v>41600</v>
      </c>
      <c r="B327">
        <v>326</v>
      </c>
    </row>
    <row r="328" spans="1:2" hidden="1" x14ac:dyDescent="0.25">
      <c r="A328" s="25">
        <v>41601</v>
      </c>
      <c r="B328">
        <v>327</v>
      </c>
    </row>
    <row r="329" spans="1:2" hidden="1" x14ac:dyDescent="0.25">
      <c r="A329" s="25">
        <v>41602</v>
      </c>
      <c r="B329">
        <v>328</v>
      </c>
    </row>
    <row r="330" spans="1:2" hidden="1" x14ac:dyDescent="0.25">
      <c r="A330" s="25">
        <v>41603</v>
      </c>
      <c r="B330">
        <v>329</v>
      </c>
    </row>
    <row r="331" spans="1:2" hidden="1" x14ac:dyDescent="0.25">
      <c r="A331" s="25">
        <v>41604</v>
      </c>
      <c r="B331">
        <v>330</v>
      </c>
    </row>
    <row r="332" spans="1:2" hidden="1" x14ac:dyDescent="0.25">
      <c r="A332" s="25">
        <v>41605</v>
      </c>
      <c r="B332">
        <v>331</v>
      </c>
    </row>
    <row r="333" spans="1:2" hidden="1" x14ac:dyDescent="0.25">
      <c r="A333" s="25">
        <v>41606</v>
      </c>
      <c r="B333">
        <v>332</v>
      </c>
    </row>
    <row r="334" spans="1:2" hidden="1" x14ac:dyDescent="0.25">
      <c r="A334" s="25">
        <v>41607</v>
      </c>
      <c r="B334">
        <v>333</v>
      </c>
    </row>
    <row r="335" spans="1:2" hidden="1" x14ac:dyDescent="0.25">
      <c r="A335" s="25">
        <v>41608</v>
      </c>
      <c r="B335">
        <v>334</v>
      </c>
    </row>
    <row r="336" spans="1:2" hidden="1" x14ac:dyDescent="0.25">
      <c r="A336" s="25">
        <v>41609</v>
      </c>
      <c r="B336">
        <v>335</v>
      </c>
    </row>
    <row r="337" spans="1:2" hidden="1" x14ac:dyDescent="0.25">
      <c r="A337" s="25">
        <v>41610</v>
      </c>
      <c r="B337">
        <v>336</v>
      </c>
    </row>
    <row r="338" spans="1:2" hidden="1" x14ac:dyDescent="0.25">
      <c r="A338" s="25">
        <v>41611</v>
      </c>
      <c r="B338">
        <v>337</v>
      </c>
    </row>
    <row r="339" spans="1:2" hidden="1" x14ac:dyDescent="0.25">
      <c r="A339" s="25">
        <v>41612</v>
      </c>
      <c r="B339">
        <v>338</v>
      </c>
    </row>
    <row r="340" spans="1:2" hidden="1" x14ac:dyDescent="0.25">
      <c r="A340" s="25">
        <v>41613</v>
      </c>
      <c r="B340">
        <v>339</v>
      </c>
    </row>
    <row r="341" spans="1:2" hidden="1" x14ac:dyDescent="0.25">
      <c r="A341" s="25">
        <v>41614</v>
      </c>
      <c r="B341">
        <v>340</v>
      </c>
    </row>
    <row r="342" spans="1:2" hidden="1" x14ac:dyDescent="0.25">
      <c r="A342" s="25">
        <v>41615</v>
      </c>
      <c r="B342">
        <v>341</v>
      </c>
    </row>
    <row r="343" spans="1:2" hidden="1" x14ac:dyDescent="0.25">
      <c r="A343" s="25">
        <v>41616</v>
      </c>
      <c r="B343">
        <v>342</v>
      </c>
    </row>
    <row r="344" spans="1:2" hidden="1" x14ac:dyDescent="0.25">
      <c r="A344" s="25">
        <v>41617</v>
      </c>
      <c r="B344">
        <v>343</v>
      </c>
    </row>
    <row r="345" spans="1:2" hidden="1" x14ac:dyDescent="0.25">
      <c r="A345" s="25">
        <v>41618</v>
      </c>
      <c r="B345">
        <v>344</v>
      </c>
    </row>
    <row r="346" spans="1:2" hidden="1" x14ac:dyDescent="0.25">
      <c r="A346" s="25">
        <v>41619</v>
      </c>
      <c r="B346">
        <v>345</v>
      </c>
    </row>
    <row r="347" spans="1:2" hidden="1" x14ac:dyDescent="0.25">
      <c r="A347" s="25">
        <v>41620</v>
      </c>
      <c r="B347">
        <v>346</v>
      </c>
    </row>
    <row r="348" spans="1:2" hidden="1" x14ac:dyDescent="0.25">
      <c r="A348" s="25">
        <v>41621</v>
      </c>
      <c r="B348">
        <v>347</v>
      </c>
    </row>
    <row r="349" spans="1:2" hidden="1" x14ac:dyDescent="0.25">
      <c r="A349" s="25">
        <v>41622</v>
      </c>
      <c r="B349">
        <v>348</v>
      </c>
    </row>
    <row r="350" spans="1:2" hidden="1" x14ac:dyDescent="0.25">
      <c r="A350" s="25">
        <v>41623</v>
      </c>
      <c r="B350">
        <v>349</v>
      </c>
    </row>
    <row r="351" spans="1:2" hidden="1" x14ac:dyDescent="0.25">
      <c r="A351" s="25">
        <v>41624</v>
      </c>
      <c r="B351">
        <v>350</v>
      </c>
    </row>
    <row r="352" spans="1:2" hidden="1" x14ac:dyDescent="0.25">
      <c r="A352" s="25">
        <v>41625</v>
      </c>
      <c r="B352">
        <v>351</v>
      </c>
    </row>
    <row r="353" spans="1:2" hidden="1" x14ac:dyDescent="0.25">
      <c r="A353" s="25">
        <v>41626</v>
      </c>
      <c r="B353">
        <v>352</v>
      </c>
    </row>
    <row r="354" spans="1:2" hidden="1" x14ac:dyDescent="0.25">
      <c r="A354" s="25">
        <v>41627</v>
      </c>
      <c r="B354">
        <v>353</v>
      </c>
    </row>
    <row r="355" spans="1:2" hidden="1" x14ac:dyDescent="0.25">
      <c r="A355" s="25">
        <v>41628</v>
      </c>
      <c r="B355">
        <v>354</v>
      </c>
    </row>
    <row r="356" spans="1:2" hidden="1" x14ac:dyDescent="0.25">
      <c r="A356" s="25">
        <v>41629</v>
      </c>
      <c r="B356">
        <v>355</v>
      </c>
    </row>
    <row r="357" spans="1:2" hidden="1" x14ac:dyDescent="0.25">
      <c r="A357" s="25">
        <v>41630</v>
      </c>
      <c r="B357">
        <v>356</v>
      </c>
    </row>
    <row r="358" spans="1:2" hidden="1" x14ac:dyDescent="0.25">
      <c r="A358" s="25">
        <v>41631</v>
      </c>
      <c r="B358">
        <v>357</v>
      </c>
    </row>
    <row r="359" spans="1:2" hidden="1" x14ac:dyDescent="0.25">
      <c r="A359" s="25">
        <v>41632</v>
      </c>
      <c r="B359">
        <v>358</v>
      </c>
    </row>
    <row r="360" spans="1:2" hidden="1" x14ac:dyDescent="0.25">
      <c r="A360" s="25">
        <v>41633</v>
      </c>
      <c r="B360">
        <v>359</v>
      </c>
    </row>
    <row r="361" spans="1:2" hidden="1" x14ac:dyDescent="0.25">
      <c r="A361" s="25">
        <v>41634</v>
      </c>
      <c r="B361">
        <v>360</v>
      </c>
    </row>
    <row r="362" spans="1:2" hidden="1" x14ac:dyDescent="0.25">
      <c r="A362" s="25">
        <v>41635</v>
      </c>
      <c r="B362">
        <v>361</v>
      </c>
    </row>
    <row r="363" spans="1:2" hidden="1" x14ac:dyDescent="0.25">
      <c r="A363" s="25">
        <v>41636</v>
      </c>
      <c r="B363">
        <v>362</v>
      </c>
    </row>
    <row r="364" spans="1:2" hidden="1" x14ac:dyDescent="0.25">
      <c r="A364" s="25">
        <v>41637</v>
      </c>
      <c r="B364">
        <v>363</v>
      </c>
    </row>
    <row r="365" spans="1:2" hidden="1" x14ac:dyDescent="0.25">
      <c r="A365" s="25">
        <v>41638</v>
      </c>
      <c r="B365">
        <v>364</v>
      </c>
    </row>
    <row r="366" spans="1:2" hidden="1" x14ac:dyDescent="0.25">
      <c r="A366" s="25">
        <v>41639</v>
      </c>
      <c r="B366">
        <v>365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1:X1"/>
  <sheetViews>
    <sheetView topLeftCell="H115" zoomScale="70" zoomScaleNormal="70" workbookViewId="0">
      <selection activeCell="H115" sqref="A1:XFD1048576"/>
    </sheetView>
  </sheetViews>
  <sheetFormatPr defaultRowHeight="15" x14ac:dyDescent="0.25"/>
  <cols>
    <col min="21" max="21" width="9.140625" style="67"/>
    <col min="22" max="24" width="9.140625" style="26"/>
  </cols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1:X1"/>
  <sheetViews>
    <sheetView zoomScale="57" zoomScaleNormal="57"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21" max="21" width="9.140625" style="67"/>
    <col min="22" max="24" width="9.140625" style="26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1"/>
  <sheetViews>
    <sheetView tabSelected="1" zoomScale="70" zoomScaleNormal="70" workbookViewId="0">
      <pane ySplit="1" topLeftCell="A2" activePane="bottomLeft" state="frozen"/>
      <selection pane="bottomLeft" activeCell="AH9" sqref="AH9"/>
    </sheetView>
  </sheetViews>
  <sheetFormatPr defaultRowHeight="15" x14ac:dyDescent="0.25"/>
  <cols>
    <col min="1" max="1" width="11.85546875" customWidth="1"/>
    <col min="4" max="4" width="9" customWidth="1"/>
    <col min="5" max="5" width="11.42578125" customWidth="1"/>
    <col min="6" max="6" width="10.5703125" customWidth="1"/>
    <col min="7" max="7" width="12.85546875" customWidth="1"/>
    <col min="8" max="8" width="10.28515625" customWidth="1"/>
    <col min="9" max="9" width="9.140625" customWidth="1"/>
    <col min="10" max="10" width="10" customWidth="1"/>
    <col min="11" max="11" width="9.7109375" customWidth="1"/>
    <col min="13" max="13" width="10" customWidth="1"/>
    <col min="14" max="14" width="9.7109375" customWidth="1"/>
    <col min="15" max="15" width="9.5703125" bestFit="1" customWidth="1"/>
    <col min="16" max="16" width="9.28515625" customWidth="1"/>
    <col min="17" max="17" width="10.5703125" customWidth="1"/>
    <col min="21" max="21" width="9.140625" style="67"/>
    <col min="22" max="22" width="11.7109375" style="26" bestFit="1" customWidth="1"/>
    <col min="23" max="24" width="9.140625" style="26"/>
    <col min="26" max="26" width="9.5703125" customWidth="1"/>
    <col min="27" max="27" width="9.28515625" customWidth="1"/>
    <col min="28" max="28" width="10.140625" customWidth="1"/>
    <col min="35" max="35" width="131.140625" customWidth="1"/>
  </cols>
  <sheetData>
    <row r="1" spans="1:35" ht="63.75" thickBot="1" x14ac:dyDescent="0.4">
      <c r="A1" s="27" t="s">
        <v>220</v>
      </c>
      <c r="B1" s="27" t="s">
        <v>224</v>
      </c>
      <c r="C1" s="27" t="s">
        <v>245</v>
      </c>
      <c r="D1" s="33" t="s">
        <v>237</v>
      </c>
      <c r="E1" s="33" t="s">
        <v>238</v>
      </c>
      <c r="F1" s="33" t="s">
        <v>239</v>
      </c>
      <c r="G1" s="27" t="s">
        <v>240</v>
      </c>
      <c r="H1" s="27" t="s">
        <v>247</v>
      </c>
      <c r="I1" s="27" t="s">
        <v>241</v>
      </c>
      <c r="J1" s="27" t="s">
        <v>248</v>
      </c>
      <c r="K1" s="27" t="s">
        <v>228</v>
      </c>
      <c r="L1" s="27" t="s">
        <v>242</v>
      </c>
      <c r="M1" s="27" t="s">
        <v>243</v>
      </c>
      <c r="N1" s="33" t="s">
        <v>105</v>
      </c>
      <c r="O1" s="33" t="s">
        <v>102</v>
      </c>
      <c r="P1" s="27" t="s">
        <v>246</v>
      </c>
      <c r="Q1" s="27" t="s">
        <v>104</v>
      </c>
      <c r="R1" s="45"/>
      <c r="S1" s="38" t="s">
        <v>138</v>
      </c>
      <c r="T1" s="33" t="s">
        <v>210</v>
      </c>
      <c r="U1" s="66" t="s">
        <v>244</v>
      </c>
      <c r="V1" s="33" t="s">
        <v>213</v>
      </c>
      <c r="W1" s="33" t="s">
        <v>231</v>
      </c>
      <c r="X1" s="33" t="s">
        <v>232</v>
      </c>
      <c r="Y1" s="27" t="s">
        <v>233</v>
      </c>
      <c r="Z1" s="27" t="s">
        <v>234</v>
      </c>
      <c r="AA1" s="27" t="s">
        <v>235</v>
      </c>
      <c r="AB1" s="27" t="s">
        <v>259</v>
      </c>
      <c r="AC1" s="27" t="s">
        <v>253</v>
      </c>
      <c r="AD1" s="40" t="s">
        <v>146</v>
      </c>
      <c r="AE1" s="40"/>
    </row>
    <row r="2" spans="1:35" ht="15" customHeight="1" thickBot="1" x14ac:dyDescent="0.3">
      <c r="A2" s="5">
        <v>9</v>
      </c>
      <c r="B2" s="31">
        <f>A2+L2</f>
        <v>9.5</v>
      </c>
      <c r="C2" s="7">
        <f>(A2+B2)/2</f>
        <v>9.25</v>
      </c>
      <c r="D2" s="34">
        <f>90-(90-$AH$15)*SIN(((180*(C2-$AH$16))/$AH$18*3.1416/180))</f>
        <v>33.495056523883555</v>
      </c>
      <c r="E2" s="34">
        <f t="shared" ref="E2:E17" si="0">$AH$21*((COS(D2*3.1416/180))^0.3)</f>
        <v>1022.7348486235495</v>
      </c>
      <c r="F2" s="34">
        <f t="shared" ref="F2:F17" si="1">0.5*(((-3.64*10^-14)*Y2^3)+((3.88*10^-9)*Y2^2)-((1.18*10^-4)*Y2)+1.17)*T2^3*$AH$5</f>
        <v>1512.5818711470076</v>
      </c>
      <c r="G2">
        <f t="shared" ref="G2:G17" si="2">0.278*$AH$11*T2*SIN(U2)</f>
        <v>0</v>
      </c>
      <c r="H2">
        <f t="shared" ref="H2:H17" si="3">(5.46*10^-7)*((T2^2-T2^2)*(T2)/(V2))</f>
        <v>0</v>
      </c>
      <c r="I2" s="34">
        <f t="shared" ref="I2:I17" si="4">0.278*$AH$6*(1+(T2)/161)*$AH$11*(T2)</f>
        <v>429.38722529819665</v>
      </c>
      <c r="J2">
        <f t="shared" ref="J2:J17" si="5">(F2+G2+H2+I2)/$AH$28</f>
        <v>2157.7434404946712</v>
      </c>
      <c r="K2">
        <f>J2/745</f>
        <v>2.8962999201270754</v>
      </c>
      <c r="L2">
        <v>0.5</v>
      </c>
      <c r="M2" s="26">
        <f t="shared" ref="M2:M17" si="6">J2-E2</f>
        <v>1135.0085918711216</v>
      </c>
      <c r="N2" s="34">
        <f t="shared" ref="N2:N17" si="7">$AH$22/(M2^($AH$23-1))</f>
        <v>4914.8714939366218</v>
      </c>
      <c r="O2" s="34">
        <f>IF(N2&lt;6000,N2,6000)</f>
        <v>4914.8714939366218</v>
      </c>
      <c r="P2" s="35">
        <f>(M2*(L2)/($AH$22/M2^($AH$23-1)))</f>
        <v>0.1154667617730554</v>
      </c>
      <c r="Q2" s="35">
        <f>P2</f>
        <v>0.1154667617730554</v>
      </c>
      <c r="R2" s="44"/>
      <c r="S2" s="60">
        <v>25</v>
      </c>
      <c r="T2" s="34">
        <f>S2*1.60934400061</f>
        <v>40.233600015249998</v>
      </c>
      <c r="U2" s="67">
        <f>AC2/(AB2*1000)</f>
        <v>0</v>
      </c>
      <c r="V2" s="26">
        <f>AB2/1.60934400061</f>
        <v>12.5</v>
      </c>
      <c r="W2" s="79">
        <f>'Elevation Data'!B3</f>
        <v>197</v>
      </c>
      <c r="X2" s="79">
        <f>'Elevation Data'!B4</f>
        <v>197</v>
      </c>
      <c r="Y2" s="76">
        <f>(W2+X2)/2</f>
        <v>197</v>
      </c>
      <c r="Z2" s="84">
        <f>'Elevation Data'!A3</f>
        <v>0</v>
      </c>
      <c r="AA2" s="76">
        <f>T2*L2</f>
        <v>20.116800007624999</v>
      </c>
      <c r="AB2" s="31">
        <f>AA2-Z2</f>
        <v>20.116800007624999</v>
      </c>
      <c r="AC2" s="77">
        <f>X2-W2</f>
        <v>0</v>
      </c>
      <c r="AD2" s="81">
        <v>41841</v>
      </c>
      <c r="AE2" s="41"/>
      <c r="AI2" t="s">
        <v>14</v>
      </c>
    </row>
    <row r="3" spans="1:35" ht="15" customHeight="1" thickBot="1" x14ac:dyDescent="0.3">
      <c r="A3">
        <f>B2</f>
        <v>9.5</v>
      </c>
      <c r="B3" s="31">
        <f t="shared" ref="B3:B17" si="8">A3+L3</f>
        <v>10</v>
      </c>
      <c r="C3" s="7">
        <f t="shared" ref="C3:C17" si="9">(A3+A3+L3)/2</f>
        <v>9.75</v>
      </c>
      <c r="D3" s="34">
        <f t="shared" ref="D3:D17" si="10">90-(90-$AH$15)*SIN(((180*(C3-$AH$16))/$AH$18*3.1416/180))</f>
        <v>27.926805720820113</v>
      </c>
      <c r="E3" s="34">
        <f t="shared" si="0"/>
        <v>1040.6208344516317</v>
      </c>
      <c r="F3" s="34">
        <f t="shared" si="1"/>
        <v>1512.5818711470076</v>
      </c>
      <c r="G3">
        <f t="shared" si="2"/>
        <v>0</v>
      </c>
      <c r="H3">
        <f t="shared" si="3"/>
        <v>0</v>
      </c>
      <c r="I3" s="34">
        <f t="shared" si="4"/>
        <v>429.38722529819665</v>
      </c>
      <c r="J3">
        <f t="shared" si="5"/>
        <v>2157.7434404946712</v>
      </c>
      <c r="K3">
        <f t="shared" ref="K3:K17" si="11">J3/745</f>
        <v>2.8962999201270754</v>
      </c>
      <c r="L3">
        <v>0.5</v>
      </c>
      <c r="M3" s="26">
        <f t="shared" si="6"/>
        <v>1117.1226060430395</v>
      </c>
      <c r="N3" s="34">
        <f t="shared" si="7"/>
        <v>4932.0763960069071</v>
      </c>
      <c r="O3" s="34">
        <f t="shared" ref="O3:O17" si="12">IF(N3&lt;6000,N3,6000)</f>
        <v>4932.0763960069071</v>
      </c>
      <c r="P3" s="35">
        <f t="shared" ref="P3:P17" si="13">(M3*(B3-A3)/($AH$22/M3^($AH$23-1)))</f>
        <v>0.11325074029139948</v>
      </c>
      <c r="Q3" s="35">
        <f>Q2+P3</f>
        <v>0.22871750206445488</v>
      </c>
      <c r="R3" s="44"/>
      <c r="S3" s="61">
        <v>25</v>
      </c>
      <c r="T3" s="34">
        <f t="shared" ref="T3:T17" si="14">S3*1.60934400061</f>
        <v>40.233600015249998</v>
      </c>
      <c r="U3" s="67">
        <f t="shared" ref="U3:U17" si="15">AC3/(AB3*1000)</f>
        <v>0</v>
      </c>
      <c r="V3" s="26">
        <f t="shared" ref="V3:V17" si="16">AB3/1.60934400061</f>
        <v>12.5</v>
      </c>
      <c r="W3" s="79">
        <f>X2</f>
        <v>197</v>
      </c>
      <c r="X3" s="79">
        <f>'Elevation Data'!B5</f>
        <v>197</v>
      </c>
      <c r="Y3" s="76">
        <f t="shared" ref="Y3:Y17" si="17">(W3+X3)/2</f>
        <v>197</v>
      </c>
      <c r="Z3" s="76">
        <f>AA2</f>
        <v>20.116800007624999</v>
      </c>
      <c r="AA3" s="76">
        <f>T3*L3+Z3</f>
        <v>40.233600015249998</v>
      </c>
      <c r="AB3" s="31">
        <f t="shared" ref="AB3:AB17" si="18">AA3-Z3</f>
        <v>20.116800007624999</v>
      </c>
      <c r="AC3" s="78">
        <f t="shared" ref="AC3:AC17" si="19">X3-W3</f>
        <v>0</v>
      </c>
      <c r="AD3" s="41"/>
      <c r="AE3" s="41"/>
      <c r="AF3" t="s">
        <v>6</v>
      </c>
      <c r="AG3" t="s">
        <v>2</v>
      </c>
      <c r="AH3" s="103">
        <v>0.45</v>
      </c>
      <c r="AI3" s="4" t="s">
        <v>140</v>
      </c>
    </row>
    <row r="4" spans="1:35" ht="15" customHeight="1" thickBot="1" x14ac:dyDescent="0.4">
      <c r="A4">
        <f t="shared" ref="A4:A17" si="20">B3</f>
        <v>10</v>
      </c>
      <c r="B4" s="31">
        <f t="shared" si="8"/>
        <v>10.5</v>
      </c>
      <c r="C4" s="7">
        <f t="shared" si="9"/>
        <v>10.25</v>
      </c>
      <c r="D4" s="34">
        <f t="shared" si="10"/>
        <v>23.137527541606929</v>
      </c>
      <c r="E4" s="34">
        <f t="shared" si="0"/>
        <v>1053.1696555953326</v>
      </c>
      <c r="F4" s="34">
        <f t="shared" si="1"/>
        <v>1512.5818711470076</v>
      </c>
      <c r="G4">
        <f t="shared" si="2"/>
        <v>0</v>
      </c>
      <c r="H4">
        <f t="shared" si="3"/>
        <v>0</v>
      </c>
      <c r="I4" s="34">
        <f t="shared" si="4"/>
        <v>429.38722529819665</v>
      </c>
      <c r="J4">
        <f t="shared" si="5"/>
        <v>2157.7434404946712</v>
      </c>
      <c r="K4">
        <f t="shared" si="11"/>
        <v>2.8962999201270754</v>
      </c>
      <c r="L4">
        <v>0.5</v>
      </c>
      <c r="M4" s="26">
        <f t="shared" si="6"/>
        <v>1104.5737848993385</v>
      </c>
      <c r="N4" s="34">
        <f t="shared" si="7"/>
        <v>4944.3492366076307</v>
      </c>
      <c r="O4" s="34">
        <f t="shared" si="12"/>
        <v>4944.3492366076307</v>
      </c>
      <c r="P4" s="35">
        <f t="shared" si="13"/>
        <v>0.11170062348358689</v>
      </c>
      <c r="Q4" s="35">
        <f t="shared" ref="Q4:Q17" si="21">Q3+P4</f>
        <v>0.34041812554804174</v>
      </c>
      <c r="R4" s="44"/>
      <c r="S4" s="61">
        <v>25</v>
      </c>
      <c r="T4" s="34">
        <f t="shared" si="14"/>
        <v>40.233600015249998</v>
      </c>
      <c r="U4" s="67">
        <f t="shared" si="15"/>
        <v>0</v>
      </c>
      <c r="V4" s="26">
        <f t="shared" si="16"/>
        <v>12.499999999999998</v>
      </c>
      <c r="W4" s="79">
        <f t="shared" ref="W4:W17" si="22">X3</f>
        <v>197</v>
      </c>
      <c r="X4" s="79">
        <f>'Elevation Data'!B6</f>
        <v>197</v>
      </c>
      <c r="Y4" s="76">
        <f t="shared" si="17"/>
        <v>197</v>
      </c>
      <c r="Z4" s="76">
        <f t="shared" ref="Z4:Z16" si="23">AA3</f>
        <v>40.233600015249998</v>
      </c>
      <c r="AA4" s="76">
        <f t="shared" ref="AA4:AA17" si="24">T4*L4+Z4</f>
        <v>60.350400022874993</v>
      </c>
      <c r="AB4" s="31">
        <f t="shared" si="18"/>
        <v>20.116800007624995</v>
      </c>
      <c r="AC4" s="78">
        <f t="shared" si="19"/>
        <v>0</v>
      </c>
      <c r="AD4" s="41"/>
      <c r="AE4" s="41"/>
      <c r="AF4" t="s">
        <v>8</v>
      </c>
      <c r="AG4" t="s">
        <v>2</v>
      </c>
      <c r="AH4" s="103">
        <v>0.09</v>
      </c>
      <c r="AI4" t="s">
        <v>141</v>
      </c>
    </row>
    <row r="5" spans="1:35" ht="15" customHeight="1" x14ac:dyDescent="0.35">
      <c r="A5">
        <f t="shared" si="20"/>
        <v>10.5</v>
      </c>
      <c r="B5" s="31">
        <f t="shared" si="8"/>
        <v>11</v>
      </c>
      <c r="C5" s="7">
        <f t="shared" si="9"/>
        <v>10.75</v>
      </c>
      <c r="D5" s="34">
        <f t="shared" si="10"/>
        <v>19.187323880997923</v>
      </c>
      <c r="E5" s="34">
        <f t="shared" si="0"/>
        <v>1061.6400355905216</v>
      </c>
      <c r="F5" s="34">
        <f t="shared" si="1"/>
        <v>1701.4488939059077</v>
      </c>
      <c r="G5">
        <f t="shared" si="2"/>
        <v>0</v>
      </c>
      <c r="H5">
        <f t="shared" si="3"/>
        <v>0</v>
      </c>
      <c r="I5" s="34">
        <f t="shared" si="4"/>
        <v>450.13405142836251</v>
      </c>
      <c r="J5">
        <f t="shared" si="5"/>
        <v>2390.6477170380781</v>
      </c>
      <c r="K5">
        <f t="shared" si="11"/>
        <v>3.2089231101182256</v>
      </c>
      <c r="L5">
        <v>0.5</v>
      </c>
      <c r="M5" s="26">
        <f t="shared" si="6"/>
        <v>1329.0076814475565</v>
      </c>
      <c r="N5" s="34">
        <f t="shared" si="7"/>
        <v>4747.1825421501471</v>
      </c>
      <c r="O5" s="34">
        <f t="shared" si="12"/>
        <v>4747.1825421501471</v>
      </c>
      <c r="P5" s="35">
        <f t="shared" si="13"/>
        <v>0.13997857356940896</v>
      </c>
      <c r="Q5" s="35">
        <f t="shared" si="21"/>
        <v>0.4803966991174507</v>
      </c>
      <c r="R5" s="44"/>
      <c r="S5" s="61">
        <v>26</v>
      </c>
      <c r="T5" s="34">
        <f t="shared" si="14"/>
        <v>41.842944015859999</v>
      </c>
      <c r="U5" s="67">
        <f t="shared" si="15"/>
        <v>0</v>
      </c>
      <c r="V5" s="26">
        <f t="shared" si="16"/>
        <v>12.999999999999996</v>
      </c>
      <c r="W5" s="79">
        <f t="shared" si="22"/>
        <v>197</v>
      </c>
      <c r="X5" s="79">
        <f>'Elevation Data'!B7</f>
        <v>197</v>
      </c>
      <c r="Y5" s="76">
        <f t="shared" si="17"/>
        <v>197</v>
      </c>
      <c r="Z5" s="76">
        <f t="shared" si="23"/>
        <v>60.350400022874993</v>
      </c>
      <c r="AA5" s="76">
        <f t="shared" si="24"/>
        <v>81.271872030804985</v>
      </c>
      <c r="AB5" s="31">
        <f t="shared" si="18"/>
        <v>20.921472007929992</v>
      </c>
      <c r="AC5" s="78">
        <f t="shared" si="19"/>
        <v>0</v>
      </c>
      <c r="AD5" s="41"/>
      <c r="AE5" s="41"/>
      <c r="AF5" t="s">
        <v>20</v>
      </c>
      <c r="AG5" t="s">
        <v>2</v>
      </c>
      <c r="AH5">
        <f>AH3*AH4</f>
        <v>4.0500000000000001E-2</v>
      </c>
      <c r="AI5" t="s">
        <v>112</v>
      </c>
    </row>
    <row r="6" spans="1:35" ht="15" customHeight="1" thickBot="1" x14ac:dyDescent="0.4">
      <c r="A6">
        <f t="shared" si="20"/>
        <v>11</v>
      </c>
      <c r="B6" s="31">
        <f t="shared" si="8"/>
        <v>11.5</v>
      </c>
      <c r="C6" s="7">
        <f t="shared" si="9"/>
        <v>11.25</v>
      </c>
      <c r="D6" s="34">
        <f t="shared" si="10"/>
        <v>16.125766869861877</v>
      </c>
      <c r="E6" s="34">
        <f t="shared" si="0"/>
        <v>1067.0723730189309</v>
      </c>
      <c r="F6" s="34">
        <f t="shared" si="1"/>
        <v>1701.4488939059077</v>
      </c>
      <c r="G6">
        <f t="shared" si="2"/>
        <v>0</v>
      </c>
      <c r="H6">
        <f t="shared" si="3"/>
        <v>0</v>
      </c>
      <c r="I6" s="34">
        <f t="shared" si="4"/>
        <v>450.13405142836251</v>
      </c>
      <c r="J6">
        <f t="shared" si="5"/>
        <v>2390.6477170380781</v>
      </c>
      <c r="K6">
        <f t="shared" si="11"/>
        <v>3.2089231101182256</v>
      </c>
      <c r="L6">
        <v>0.5</v>
      </c>
      <c r="M6" s="26">
        <f t="shared" si="6"/>
        <v>1323.5753440191472</v>
      </c>
      <c r="N6" s="34">
        <f t="shared" si="7"/>
        <v>4751.4621369659653</v>
      </c>
      <c r="O6" s="37">
        <f t="shared" si="12"/>
        <v>4751.4621369659653</v>
      </c>
      <c r="P6" s="35">
        <f t="shared" si="13"/>
        <v>0.13928084722825057</v>
      </c>
      <c r="Q6" s="35">
        <f t="shared" si="21"/>
        <v>0.61967754634570127</v>
      </c>
      <c r="R6" s="46"/>
      <c r="S6" s="61">
        <v>26</v>
      </c>
      <c r="T6" s="34">
        <f t="shared" si="14"/>
        <v>41.842944015859999</v>
      </c>
      <c r="U6" s="67">
        <f t="shared" si="15"/>
        <v>0</v>
      </c>
      <c r="V6" s="26">
        <f t="shared" si="16"/>
        <v>12.999999999999996</v>
      </c>
      <c r="W6" s="79">
        <f t="shared" si="22"/>
        <v>197</v>
      </c>
      <c r="X6" s="79">
        <f>'Elevation Data'!B8</f>
        <v>197</v>
      </c>
      <c r="Y6" s="76">
        <f t="shared" si="17"/>
        <v>197</v>
      </c>
      <c r="Z6" s="76">
        <f t="shared" si="23"/>
        <v>81.271872030804985</v>
      </c>
      <c r="AA6" s="76">
        <f t="shared" si="24"/>
        <v>102.19334403873498</v>
      </c>
      <c r="AB6" s="31">
        <f t="shared" si="18"/>
        <v>20.921472007929992</v>
      </c>
      <c r="AC6" s="78">
        <f t="shared" si="19"/>
        <v>0</v>
      </c>
      <c r="AD6" s="42"/>
      <c r="AE6" s="42"/>
      <c r="AF6" t="s">
        <v>33</v>
      </c>
      <c r="AG6" t="s">
        <v>2</v>
      </c>
      <c r="AH6">
        <v>5.4999999999999997E-3</v>
      </c>
      <c r="AI6" s="39" t="s">
        <v>143</v>
      </c>
    </row>
    <row r="7" spans="1:35" ht="15" customHeight="1" thickBot="1" x14ac:dyDescent="0.3">
      <c r="A7">
        <f t="shared" si="20"/>
        <v>11.5</v>
      </c>
      <c r="B7" s="31">
        <f t="shared" si="8"/>
        <v>12</v>
      </c>
      <c r="C7" s="7">
        <f t="shared" si="9"/>
        <v>11.75</v>
      </c>
      <c r="D7" s="34">
        <f t="shared" si="10"/>
        <v>13.991276781647343</v>
      </c>
      <c r="E7" s="34">
        <f t="shared" si="0"/>
        <v>1070.2861774573769</v>
      </c>
      <c r="F7" s="34">
        <f t="shared" si="1"/>
        <v>1701.4488939059077</v>
      </c>
      <c r="G7">
        <f t="shared" si="2"/>
        <v>0</v>
      </c>
      <c r="H7">
        <f t="shared" si="3"/>
        <v>0</v>
      </c>
      <c r="I7" s="34">
        <f t="shared" si="4"/>
        <v>450.13405142836251</v>
      </c>
      <c r="J7">
        <f t="shared" si="5"/>
        <v>2390.6477170380781</v>
      </c>
      <c r="K7">
        <f t="shared" si="11"/>
        <v>3.2089231101182256</v>
      </c>
      <c r="L7">
        <v>0.5</v>
      </c>
      <c r="M7" s="26">
        <f t="shared" si="6"/>
        <v>1320.3615395807012</v>
      </c>
      <c r="N7" s="34">
        <f t="shared" si="7"/>
        <v>4754.004073303644</v>
      </c>
      <c r="O7" s="34">
        <f t="shared" si="12"/>
        <v>4754.004073303644</v>
      </c>
      <c r="P7" s="35">
        <f t="shared" si="13"/>
        <v>0.13886836435366767</v>
      </c>
      <c r="Q7" s="35">
        <f t="shared" si="21"/>
        <v>0.75854591069936894</v>
      </c>
      <c r="R7" s="44"/>
      <c r="S7" s="61">
        <v>26</v>
      </c>
      <c r="T7" s="34">
        <f t="shared" si="14"/>
        <v>41.842944015859999</v>
      </c>
      <c r="U7" s="67">
        <f t="shared" si="15"/>
        <v>0</v>
      </c>
      <c r="V7" s="26">
        <f t="shared" si="16"/>
        <v>12.999999999999996</v>
      </c>
      <c r="W7" s="79">
        <f t="shared" si="22"/>
        <v>197</v>
      </c>
      <c r="X7" s="79">
        <f>'Elevation Data'!B9</f>
        <v>197</v>
      </c>
      <c r="Y7" s="76">
        <f t="shared" si="17"/>
        <v>197</v>
      </c>
      <c r="Z7" s="76">
        <f t="shared" si="23"/>
        <v>102.19334403873498</v>
      </c>
      <c r="AA7" s="76">
        <f t="shared" si="24"/>
        <v>123.11481604666497</v>
      </c>
      <c r="AB7" s="31">
        <f t="shared" si="18"/>
        <v>20.921472007929992</v>
      </c>
      <c r="AC7" s="78">
        <f t="shared" si="19"/>
        <v>0</v>
      </c>
      <c r="AD7" s="41"/>
      <c r="AE7" s="41"/>
      <c r="AF7" t="s">
        <v>51</v>
      </c>
      <c r="AG7" t="s">
        <v>2</v>
      </c>
      <c r="AH7" s="103">
        <v>1080</v>
      </c>
      <c r="AI7" s="4" t="s">
        <v>42</v>
      </c>
    </row>
    <row r="8" spans="1:35" ht="15" customHeight="1" thickBot="1" x14ac:dyDescent="0.3">
      <c r="A8" s="114">
        <f t="shared" si="20"/>
        <v>12</v>
      </c>
      <c r="B8" s="121">
        <f t="shared" si="8"/>
        <v>12.5</v>
      </c>
      <c r="C8" s="123">
        <f t="shared" si="9"/>
        <v>12.25</v>
      </c>
      <c r="D8" s="113">
        <f t="shared" si="10"/>
        <v>12.810639886400594</v>
      </c>
      <c r="E8" s="113">
        <f t="shared" si="0"/>
        <v>1071.8637462722979</v>
      </c>
      <c r="F8" s="113">
        <f t="shared" si="1"/>
        <v>0</v>
      </c>
      <c r="G8" s="114" t="e">
        <f t="shared" si="2"/>
        <v>#DIV/0!</v>
      </c>
      <c r="H8" s="114" t="e">
        <f t="shared" si="3"/>
        <v>#DIV/0!</v>
      </c>
      <c r="I8" s="113">
        <f t="shared" si="4"/>
        <v>0</v>
      </c>
      <c r="J8" s="114" t="e">
        <f t="shared" si="5"/>
        <v>#DIV/0!</v>
      </c>
      <c r="K8" s="114" t="e">
        <f t="shared" si="11"/>
        <v>#DIV/0!</v>
      </c>
      <c r="L8" s="114">
        <v>0.5</v>
      </c>
      <c r="M8" s="115" t="e">
        <f t="shared" si="6"/>
        <v>#DIV/0!</v>
      </c>
      <c r="N8" s="113" t="e">
        <f t="shared" si="7"/>
        <v>#DIV/0!</v>
      </c>
      <c r="O8" s="113" t="e">
        <f t="shared" si="12"/>
        <v>#DIV/0!</v>
      </c>
      <c r="P8" s="116">
        <f>F21</f>
        <v>-0.13398296828403725</v>
      </c>
      <c r="Q8" s="116">
        <f t="shared" si="21"/>
        <v>0.62456294241533172</v>
      </c>
      <c r="R8" s="44"/>
      <c r="S8" s="117">
        <v>0</v>
      </c>
      <c r="T8" s="113">
        <f t="shared" si="14"/>
        <v>0</v>
      </c>
      <c r="U8" s="118" t="e">
        <f t="shared" si="15"/>
        <v>#DIV/0!</v>
      </c>
      <c r="V8" s="115">
        <f t="shared" si="16"/>
        <v>0</v>
      </c>
      <c r="W8" s="119">
        <f t="shared" si="22"/>
        <v>197</v>
      </c>
      <c r="X8" s="119">
        <f>'Elevation Data'!B10</f>
        <v>197</v>
      </c>
      <c r="Y8" s="120">
        <f t="shared" si="17"/>
        <v>197</v>
      </c>
      <c r="Z8" s="120">
        <f t="shared" si="23"/>
        <v>123.11481604666497</v>
      </c>
      <c r="AA8" s="120">
        <f t="shared" si="24"/>
        <v>123.11481604666497</v>
      </c>
      <c r="AB8" s="121">
        <f t="shared" si="18"/>
        <v>0</v>
      </c>
      <c r="AC8" s="122">
        <f t="shared" si="19"/>
        <v>0</v>
      </c>
      <c r="AD8" s="41"/>
      <c r="AE8" s="41"/>
      <c r="AF8" t="s">
        <v>261</v>
      </c>
      <c r="AG8" t="s">
        <v>2</v>
      </c>
      <c r="AH8" s="103">
        <v>175</v>
      </c>
      <c r="AI8" s="4" t="s">
        <v>262</v>
      </c>
    </row>
    <row r="9" spans="1:35" ht="15" customHeight="1" x14ac:dyDescent="0.25">
      <c r="A9" s="114">
        <f t="shared" si="20"/>
        <v>12.5</v>
      </c>
      <c r="B9" s="121">
        <f t="shared" si="8"/>
        <v>13</v>
      </c>
      <c r="C9" s="123">
        <f t="shared" si="9"/>
        <v>12.75</v>
      </c>
      <c r="D9" s="113">
        <f t="shared" si="10"/>
        <v>12.598672302911467</v>
      </c>
      <c r="E9" s="113">
        <f t="shared" si="0"/>
        <v>1072.1319750826985</v>
      </c>
      <c r="F9" s="113">
        <f t="shared" si="1"/>
        <v>0</v>
      </c>
      <c r="G9" s="114" t="e">
        <f t="shared" si="2"/>
        <v>#DIV/0!</v>
      </c>
      <c r="H9" s="114" t="e">
        <f t="shared" si="3"/>
        <v>#DIV/0!</v>
      </c>
      <c r="I9" s="113">
        <f t="shared" si="4"/>
        <v>0</v>
      </c>
      <c r="J9" s="114" t="e">
        <f t="shared" si="5"/>
        <v>#DIV/0!</v>
      </c>
      <c r="K9" s="114" t="e">
        <f t="shared" si="11"/>
        <v>#DIV/0!</v>
      </c>
      <c r="L9" s="114">
        <v>0.5</v>
      </c>
      <c r="M9" s="115" t="e">
        <f t="shared" si="6"/>
        <v>#DIV/0!</v>
      </c>
      <c r="N9" s="113" t="e">
        <f t="shared" si="7"/>
        <v>#DIV/0!</v>
      </c>
      <c r="O9" s="113" t="e">
        <f t="shared" si="12"/>
        <v>#DIV/0!</v>
      </c>
      <c r="P9" s="116">
        <f>F22</f>
        <v>-0.13401649688533732</v>
      </c>
      <c r="Q9" s="116">
        <f t="shared" si="21"/>
        <v>0.49054644552999438</v>
      </c>
      <c r="R9" s="44"/>
      <c r="S9" s="117">
        <v>0</v>
      </c>
      <c r="T9" s="113">
        <f t="shared" si="14"/>
        <v>0</v>
      </c>
      <c r="U9" s="118" t="e">
        <f t="shared" si="15"/>
        <v>#DIV/0!</v>
      </c>
      <c r="V9" s="115">
        <f t="shared" si="16"/>
        <v>0</v>
      </c>
      <c r="W9" s="119">
        <f t="shared" si="22"/>
        <v>197</v>
      </c>
      <c r="X9" s="119">
        <f>'Elevation Data'!B11</f>
        <v>197</v>
      </c>
      <c r="Y9" s="120">
        <f t="shared" si="17"/>
        <v>197</v>
      </c>
      <c r="Z9" s="120">
        <f t="shared" si="23"/>
        <v>123.11481604666497</v>
      </c>
      <c r="AA9" s="120">
        <f t="shared" si="24"/>
        <v>123.11481604666497</v>
      </c>
      <c r="AB9" s="121">
        <f t="shared" si="18"/>
        <v>0</v>
      </c>
      <c r="AC9" s="122">
        <f t="shared" si="19"/>
        <v>0</v>
      </c>
      <c r="AD9" s="41"/>
      <c r="AE9" s="41"/>
      <c r="AF9" t="s">
        <v>49</v>
      </c>
      <c r="AG9" t="s">
        <v>2</v>
      </c>
      <c r="AH9">
        <f>(AH7+AH8)*0.453592</f>
        <v>569.25796000000003</v>
      </c>
      <c r="AI9" s="4" t="s">
        <v>263</v>
      </c>
    </row>
    <row r="10" spans="1:35" ht="15" customHeight="1" x14ac:dyDescent="0.25">
      <c r="A10" s="114">
        <f t="shared" si="20"/>
        <v>13</v>
      </c>
      <c r="B10" s="121">
        <f t="shared" si="8"/>
        <v>13.5</v>
      </c>
      <c r="C10" s="123">
        <f t="shared" si="9"/>
        <v>13.25</v>
      </c>
      <c r="D10" s="113">
        <f t="shared" si="10"/>
        <v>13.358034067393675</v>
      </c>
      <c r="E10" s="113">
        <f t="shared" si="0"/>
        <v>1071.1499551203144</v>
      </c>
      <c r="F10" s="113">
        <f t="shared" si="1"/>
        <v>0</v>
      </c>
      <c r="G10" s="114" t="e">
        <f t="shared" si="2"/>
        <v>#DIV/0!</v>
      </c>
      <c r="H10" s="114" t="e">
        <f t="shared" si="3"/>
        <v>#DIV/0!</v>
      </c>
      <c r="I10" s="113">
        <f t="shared" si="4"/>
        <v>0</v>
      </c>
      <c r="J10" s="114" t="e">
        <f t="shared" si="5"/>
        <v>#DIV/0!</v>
      </c>
      <c r="K10" s="114" t="e">
        <f t="shared" si="11"/>
        <v>#DIV/0!</v>
      </c>
      <c r="L10" s="114">
        <v>0.5</v>
      </c>
      <c r="M10" s="115" t="e">
        <f t="shared" si="6"/>
        <v>#DIV/0!</v>
      </c>
      <c r="N10" s="113" t="e">
        <f t="shared" si="7"/>
        <v>#DIV/0!</v>
      </c>
      <c r="O10" s="113" t="e">
        <f t="shared" si="12"/>
        <v>#DIV/0!</v>
      </c>
      <c r="P10" s="116">
        <f>F23</f>
        <v>-0.13389374439003932</v>
      </c>
      <c r="Q10" s="116">
        <f t="shared" si="21"/>
        <v>0.35665270113995506</v>
      </c>
      <c r="R10" s="44"/>
      <c r="S10" s="117">
        <v>0</v>
      </c>
      <c r="T10" s="113">
        <f t="shared" si="14"/>
        <v>0</v>
      </c>
      <c r="U10" s="118" t="e">
        <f t="shared" si="15"/>
        <v>#DIV/0!</v>
      </c>
      <c r="V10" s="115">
        <f t="shared" si="16"/>
        <v>0</v>
      </c>
      <c r="W10" s="119">
        <f t="shared" si="22"/>
        <v>197</v>
      </c>
      <c r="X10" s="119">
        <f>'Elevation Data'!B12</f>
        <v>197</v>
      </c>
      <c r="Y10" s="120">
        <f t="shared" si="17"/>
        <v>197</v>
      </c>
      <c r="Z10" s="120">
        <f t="shared" si="23"/>
        <v>123.11481604666497</v>
      </c>
      <c r="AA10" s="120">
        <f t="shared" si="24"/>
        <v>123.11481604666497</v>
      </c>
      <c r="AB10" s="121">
        <f t="shared" si="18"/>
        <v>0</v>
      </c>
      <c r="AC10" s="122">
        <f t="shared" si="19"/>
        <v>0</v>
      </c>
      <c r="AD10" s="41"/>
      <c r="AE10" s="41"/>
      <c r="AF10" t="s">
        <v>45</v>
      </c>
      <c r="AH10">
        <v>9.81</v>
      </c>
      <c r="AI10" s="4" t="s">
        <v>144</v>
      </c>
    </row>
    <row r="11" spans="1:35" ht="15" customHeight="1" x14ac:dyDescent="0.25">
      <c r="A11" s="114">
        <f t="shared" si="20"/>
        <v>13.5</v>
      </c>
      <c r="B11" s="121">
        <f t="shared" si="8"/>
        <v>14</v>
      </c>
      <c r="C11" s="123">
        <f t="shared" si="9"/>
        <v>13.75</v>
      </c>
      <c r="D11" s="113">
        <f t="shared" si="10"/>
        <v>15.079195751999976</v>
      </c>
      <c r="E11" s="113">
        <f t="shared" si="0"/>
        <v>1068.7065704159481</v>
      </c>
      <c r="F11" s="113">
        <f t="shared" si="1"/>
        <v>0</v>
      </c>
      <c r="G11" s="114" t="e">
        <f t="shared" si="2"/>
        <v>#DIV/0!</v>
      </c>
      <c r="H11" s="114" t="e">
        <f t="shared" si="3"/>
        <v>#DIV/0!</v>
      </c>
      <c r="I11" s="113">
        <f t="shared" si="4"/>
        <v>0</v>
      </c>
      <c r="J11" s="114" t="e">
        <f t="shared" si="5"/>
        <v>#DIV/0!</v>
      </c>
      <c r="K11" s="114" t="e">
        <f t="shared" si="11"/>
        <v>#DIV/0!</v>
      </c>
      <c r="L11" s="114">
        <v>0.5</v>
      </c>
      <c r="M11" s="115" t="e">
        <f t="shared" si="6"/>
        <v>#DIV/0!</v>
      </c>
      <c r="N11" s="113" t="e">
        <f t="shared" si="7"/>
        <v>#DIV/0!</v>
      </c>
      <c r="O11" s="113" t="e">
        <f t="shared" si="12"/>
        <v>#DIV/0!</v>
      </c>
      <c r="P11" s="116">
        <f>F24</f>
        <v>-0.13358832130199352</v>
      </c>
      <c r="Q11" s="116">
        <f t="shared" si="21"/>
        <v>0.22306437983796154</v>
      </c>
      <c r="R11" s="44"/>
      <c r="S11" s="117">
        <v>0</v>
      </c>
      <c r="T11" s="113">
        <f t="shared" si="14"/>
        <v>0</v>
      </c>
      <c r="U11" s="118" t="e">
        <f t="shared" si="15"/>
        <v>#DIV/0!</v>
      </c>
      <c r="V11" s="115">
        <f t="shared" si="16"/>
        <v>0</v>
      </c>
      <c r="W11" s="119">
        <f t="shared" si="22"/>
        <v>197</v>
      </c>
      <c r="X11" s="119">
        <f>'Elevation Data'!B13</f>
        <v>197</v>
      </c>
      <c r="Y11" s="120">
        <f t="shared" si="17"/>
        <v>197</v>
      </c>
      <c r="Z11" s="120">
        <f t="shared" si="23"/>
        <v>123.11481604666497</v>
      </c>
      <c r="AA11" s="120">
        <f t="shared" si="24"/>
        <v>123.11481604666497</v>
      </c>
      <c r="AB11" s="121">
        <f t="shared" si="18"/>
        <v>0</v>
      </c>
      <c r="AC11" s="122">
        <f t="shared" si="19"/>
        <v>0</v>
      </c>
      <c r="AD11" s="41"/>
      <c r="AE11" s="41"/>
      <c r="AF11" t="s">
        <v>46</v>
      </c>
      <c r="AG11" t="s">
        <v>2</v>
      </c>
      <c r="AH11">
        <f>AH9*AH10</f>
        <v>5584.4205876000005</v>
      </c>
      <c r="AI11" t="s">
        <v>145</v>
      </c>
    </row>
    <row r="12" spans="1:35" ht="15" customHeight="1" x14ac:dyDescent="0.25">
      <c r="A12">
        <f t="shared" si="20"/>
        <v>14</v>
      </c>
      <c r="B12" s="31">
        <f t="shared" si="8"/>
        <v>14.5</v>
      </c>
      <c r="C12" s="7">
        <f t="shared" si="9"/>
        <v>14.25</v>
      </c>
      <c r="D12" s="34">
        <f t="shared" si="10"/>
        <v>17.740558052085305</v>
      </c>
      <c r="E12" s="34">
        <f t="shared" si="0"/>
        <v>1064.3288577076266</v>
      </c>
      <c r="F12" s="34">
        <f t="shared" si="1"/>
        <v>1701.4488939059077</v>
      </c>
      <c r="G12">
        <f t="shared" si="2"/>
        <v>0</v>
      </c>
      <c r="H12">
        <f t="shared" si="3"/>
        <v>0</v>
      </c>
      <c r="I12" s="34">
        <f t="shared" si="4"/>
        <v>450.13405142836251</v>
      </c>
      <c r="J12">
        <f t="shared" si="5"/>
        <v>2390.6477170380781</v>
      </c>
      <c r="K12">
        <f t="shared" si="11"/>
        <v>3.2089231101182256</v>
      </c>
      <c r="L12">
        <v>0.5</v>
      </c>
      <c r="M12" s="26">
        <f t="shared" si="6"/>
        <v>1326.3188593304515</v>
      </c>
      <c r="N12" s="34">
        <f t="shared" si="7"/>
        <v>4749.2981230910509</v>
      </c>
      <c r="O12" s="34">
        <f t="shared" si="12"/>
        <v>4749.2981230910509</v>
      </c>
      <c r="P12" s="35">
        <f t="shared" si="13"/>
        <v>0.13963314419891851</v>
      </c>
      <c r="Q12" s="35">
        <f t="shared" si="21"/>
        <v>0.36269752403688005</v>
      </c>
      <c r="R12" s="44"/>
      <c r="S12" s="61">
        <v>26</v>
      </c>
      <c r="T12" s="34">
        <f t="shared" si="14"/>
        <v>41.842944015859999</v>
      </c>
      <c r="U12" s="67">
        <f t="shared" si="15"/>
        <v>0</v>
      </c>
      <c r="V12" s="26">
        <f t="shared" si="16"/>
        <v>12.999999999999996</v>
      </c>
      <c r="W12" s="79">
        <f t="shared" si="22"/>
        <v>197</v>
      </c>
      <c r="X12" s="79">
        <f>'Elevation Data'!B14</f>
        <v>197</v>
      </c>
      <c r="Y12" s="76">
        <f t="shared" si="17"/>
        <v>197</v>
      </c>
      <c r="Z12" s="76">
        <f t="shared" si="23"/>
        <v>123.11481604666497</v>
      </c>
      <c r="AA12" s="76">
        <f t="shared" si="24"/>
        <v>144.03628805459496</v>
      </c>
      <c r="AB12" s="31">
        <f t="shared" si="18"/>
        <v>20.921472007929992</v>
      </c>
      <c r="AC12" s="78">
        <f t="shared" si="19"/>
        <v>0</v>
      </c>
      <c r="AD12" s="41"/>
      <c r="AE12" s="41"/>
      <c r="AF12" t="s">
        <v>79</v>
      </c>
      <c r="AG12" t="s">
        <v>2</v>
      </c>
      <c r="AH12">
        <f>Lookup!F203</f>
        <v>5.6016666666666666</v>
      </c>
      <c r="AI12" t="s">
        <v>78</v>
      </c>
    </row>
    <row r="13" spans="1:35" ht="15" customHeight="1" x14ac:dyDescent="0.25">
      <c r="A13">
        <f t="shared" si="20"/>
        <v>14.5</v>
      </c>
      <c r="B13" s="31">
        <f t="shared" si="8"/>
        <v>15</v>
      </c>
      <c r="C13" s="7">
        <f t="shared" si="9"/>
        <v>14.75</v>
      </c>
      <c r="D13" s="34">
        <f t="shared" si="10"/>
        <v>21.308722841486073</v>
      </c>
      <c r="E13" s="34">
        <f t="shared" si="0"/>
        <v>1057.2984072307927</v>
      </c>
      <c r="F13" s="34">
        <f t="shared" si="1"/>
        <v>1701.4488939059077</v>
      </c>
      <c r="G13">
        <f t="shared" si="2"/>
        <v>0</v>
      </c>
      <c r="H13">
        <f t="shared" si="3"/>
        <v>0</v>
      </c>
      <c r="I13" s="34">
        <f t="shared" si="4"/>
        <v>450.13405142836251</v>
      </c>
      <c r="J13">
        <f t="shared" si="5"/>
        <v>2390.6477170380781</v>
      </c>
      <c r="K13">
        <f t="shared" si="11"/>
        <v>3.2089231101182256</v>
      </c>
      <c r="L13">
        <v>0.5</v>
      </c>
      <c r="M13" s="26">
        <f t="shared" si="6"/>
        <v>1333.3493098072854</v>
      </c>
      <c r="N13" s="34">
        <f t="shared" si="7"/>
        <v>4743.7775230710213</v>
      </c>
      <c r="O13" s="34">
        <f t="shared" si="12"/>
        <v>4743.7775230710213</v>
      </c>
      <c r="P13" s="35">
        <f t="shared" si="13"/>
        <v>0.14053666127075276</v>
      </c>
      <c r="Q13" s="35">
        <f t="shared" si="21"/>
        <v>0.50323418530763275</v>
      </c>
      <c r="R13" s="44"/>
      <c r="S13" s="61">
        <v>26</v>
      </c>
      <c r="T13" s="34">
        <f t="shared" si="14"/>
        <v>41.842944015859999</v>
      </c>
      <c r="U13" s="67">
        <f t="shared" si="15"/>
        <v>0</v>
      </c>
      <c r="V13" s="26">
        <f t="shared" si="16"/>
        <v>12.999999999999996</v>
      </c>
      <c r="W13" s="79">
        <f t="shared" si="22"/>
        <v>197</v>
      </c>
      <c r="X13" s="79">
        <f>'Elevation Data'!B15</f>
        <v>197</v>
      </c>
      <c r="Y13" s="76">
        <f t="shared" si="17"/>
        <v>197</v>
      </c>
      <c r="Z13" s="76">
        <f t="shared" si="23"/>
        <v>144.03628805459496</v>
      </c>
      <c r="AA13" s="76">
        <f t="shared" si="24"/>
        <v>164.95776006252495</v>
      </c>
      <c r="AB13" s="31">
        <f t="shared" si="18"/>
        <v>20.921472007929992</v>
      </c>
      <c r="AC13" s="78">
        <f t="shared" si="19"/>
        <v>0</v>
      </c>
      <c r="AD13" s="41"/>
      <c r="AE13" s="41"/>
      <c r="AF13" t="s">
        <v>134</v>
      </c>
      <c r="AG13" t="s">
        <v>2</v>
      </c>
      <c r="AH13">
        <f>Lookup!K203</f>
        <v>20.440000000000001</v>
      </c>
    </row>
    <row r="14" spans="1:35" ht="15" customHeight="1" x14ac:dyDescent="0.25">
      <c r="A14">
        <f t="shared" si="20"/>
        <v>15</v>
      </c>
      <c r="B14" s="31">
        <f t="shared" si="8"/>
        <v>15.5</v>
      </c>
      <c r="C14" s="7">
        <f t="shared" si="9"/>
        <v>15.25</v>
      </c>
      <c r="D14" s="34">
        <f t="shared" si="10"/>
        <v>25.738912294272652</v>
      </c>
      <c r="E14" s="34">
        <f t="shared" si="0"/>
        <v>1046.6696758201977</v>
      </c>
      <c r="F14" s="34">
        <f t="shared" si="1"/>
        <v>1701.4488939059077</v>
      </c>
      <c r="G14">
        <f t="shared" si="2"/>
        <v>0</v>
      </c>
      <c r="H14">
        <f t="shared" si="3"/>
        <v>0</v>
      </c>
      <c r="I14" s="34">
        <f t="shared" si="4"/>
        <v>450.13405142836251</v>
      </c>
      <c r="J14">
        <f t="shared" si="5"/>
        <v>2390.6477170380781</v>
      </c>
      <c r="K14">
        <f t="shared" si="11"/>
        <v>3.2089231101182256</v>
      </c>
      <c r="L14">
        <v>0.5</v>
      </c>
      <c r="M14" s="26">
        <f t="shared" si="6"/>
        <v>1343.9780412178804</v>
      </c>
      <c r="N14" s="34">
        <f t="shared" si="7"/>
        <v>4735.4984831168986</v>
      </c>
      <c r="O14" s="34">
        <f t="shared" si="12"/>
        <v>4735.4984831168986</v>
      </c>
      <c r="P14" s="35">
        <f t="shared" si="13"/>
        <v>0.14190460054094198</v>
      </c>
      <c r="Q14" s="35">
        <f t="shared" si="21"/>
        <v>0.64513878584857476</v>
      </c>
      <c r="R14" s="44"/>
      <c r="S14" s="61">
        <v>26</v>
      </c>
      <c r="T14" s="34">
        <f t="shared" si="14"/>
        <v>41.842944015859999</v>
      </c>
      <c r="U14" s="67">
        <f t="shared" si="15"/>
        <v>0</v>
      </c>
      <c r="V14" s="26">
        <f t="shared" si="16"/>
        <v>12.999999999999996</v>
      </c>
      <c r="W14" s="79">
        <f t="shared" si="22"/>
        <v>197</v>
      </c>
      <c r="X14" s="79">
        <f>'Elevation Data'!B16</f>
        <v>197</v>
      </c>
      <c r="Y14" s="76">
        <f t="shared" si="17"/>
        <v>197</v>
      </c>
      <c r="Z14" s="76">
        <f t="shared" si="23"/>
        <v>164.95776006252495</v>
      </c>
      <c r="AA14" s="76">
        <f t="shared" si="24"/>
        <v>185.87923207045495</v>
      </c>
      <c r="AB14" s="31">
        <f t="shared" si="18"/>
        <v>20.921472007929992</v>
      </c>
      <c r="AC14" s="78">
        <f t="shared" si="19"/>
        <v>0</v>
      </c>
      <c r="AD14" s="41"/>
      <c r="AE14" s="41"/>
      <c r="AF14" t="s">
        <v>135</v>
      </c>
      <c r="AG14" t="s">
        <v>2</v>
      </c>
      <c r="AH14" s="26">
        <f>((Lookup!D203)+(Lookup!H203))/2</f>
        <v>33</v>
      </c>
    </row>
    <row r="15" spans="1:35" ht="15" customHeight="1" x14ac:dyDescent="0.25">
      <c r="A15">
        <f t="shared" si="20"/>
        <v>15.5</v>
      </c>
      <c r="B15" s="31">
        <f t="shared" si="8"/>
        <v>16</v>
      </c>
      <c r="C15" s="7">
        <f t="shared" si="9"/>
        <v>15.75</v>
      </c>
      <c r="D15" s="34">
        <f t="shared" si="10"/>
        <v>30.97553081330738</v>
      </c>
      <c r="E15" s="34">
        <f t="shared" si="0"/>
        <v>1031.2803720289926</v>
      </c>
      <c r="F15" s="34">
        <f t="shared" si="1"/>
        <v>1512.5818711470076</v>
      </c>
      <c r="G15">
        <f t="shared" si="2"/>
        <v>0</v>
      </c>
      <c r="H15">
        <f t="shared" si="3"/>
        <v>0</v>
      </c>
      <c r="I15" s="34">
        <f t="shared" si="4"/>
        <v>429.38722529819665</v>
      </c>
      <c r="J15">
        <f t="shared" si="5"/>
        <v>2157.7434404946712</v>
      </c>
      <c r="K15">
        <f t="shared" si="11"/>
        <v>2.8962999201270754</v>
      </c>
      <c r="L15">
        <v>0.5</v>
      </c>
      <c r="M15" s="26">
        <f t="shared" si="6"/>
        <v>1126.4630684656786</v>
      </c>
      <c r="N15" s="34">
        <f t="shared" si="7"/>
        <v>4923.0500290010541</v>
      </c>
      <c r="O15" s="34">
        <f t="shared" si="12"/>
        <v>4923.0500290010541</v>
      </c>
      <c r="P15" s="35">
        <f t="shared" si="13"/>
        <v>0.11440703038053947</v>
      </c>
      <c r="Q15" s="35">
        <f t="shared" si="21"/>
        <v>0.75954581622911421</v>
      </c>
      <c r="R15" s="44"/>
      <c r="S15" s="61">
        <v>25</v>
      </c>
      <c r="T15" s="34">
        <f t="shared" si="14"/>
        <v>40.233600015249998</v>
      </c>
      <c r="U15" s="67">
        <f t="shared" si="15"/>
        <v>0</v>
      </c>
      <c r="V15" s="26">
        <f t="shared" si="16"/>
        <v>12.499999999999993</v>
      </c>
      <c r="W15" s="79">
        <f t="shared" si="22"/>
        <v>197</v>
      </c>
      <c r="X15" s="79">
        <f>'Elevation Data'!B17</f>
        <v>197</v>
      </c>
      <c r="Y15" s="76">
        <f t="shared" si="17"/>
        <v>197</v>
      </c>
      <c r="Z15" s="76">
        <f t="shared" si="23"/>
        <v>185.87923207045495</v>
      </c>
      <c r="AA15" s="76">
        <f t="shared" si="24"/>
        <v>205.99603207807993</v>
      </c>
      <c r="AB15" s="31">
        <f t="shared" si="18"/>
        <v>20.116800007624988</v>
      </c>
      <c r="AC15" s="78">
        <f t="shared" si="19"/>
        <v>0</v>
      </c>
      <c r="AD15" s="41"/>
      <c r="AE15" s="41"/>
      <c r="AF15" t="s">
        <v>136</v>
      </c>
      <c r="AG15" t="s">
        <v>2</v>
      </c>
      <c r="AH15" s="26">
        <f>AH14-AH13</f>
        <v>12.559999999999999</v>
      </c>
      <c r="AI15" t="s">
        <v>137</v>
      </c>
    </row>
    <row r="16" spans="1:35" ht="15" customHeight="1" x14ac:dyDescent="0.25">
      <c r="A16">
        <f t="shared" si="20"/>
        <v>16</v>
      </c>
      <c r="B16" s="31">
        <f t="shared" si="8"/>
        <v>16.5</v>
      </c>
      <c r="C16" s="7">
        <f t="shared" si="9"/>
        <v>16.25</v>
      </c>
      <c r="D16" s="34">
        <f t="shared" si="10"/>
        <v>36.95286271382097</v>
      </c>
      <c r="E16" s="34">
        <f t="shared" si="0"/>
        <v>1009.7384536514841</v>
      </c>
      <c r="F16" s="34">
        <f t="shared" si="1"/>
        <v>1512.5818711470076</v>
      </c>
      <c r="G16">
        <f t="shared" si="2"/>
        <v>0</v>
      </c>
      <c r="H16">
        <f t="shared" si="3"/>
        <v>0</v>
      </c>
      <c r="I16" s="34">
        <f t="shared" si="4"/>
        <v>429.38722529819665</v>
      </c>
      <c r="J16">
        <f t="shared" si="5"/>
        <v>2157.7434404946712</v>
      </c>
      <c r="K16">
        <f t="shared" si="11"/>
        <v>2.8962999201270754</v>
      </c>
      <c r="L16">
        <v>0.5</v>
      </c>
      <c r="M16" s="26">
        <f t="shared" si="6"/>
        <v>1148.004986843187</v>
      </c>
      <c r="N16" s="34">
        <f t="shared" si="7"/>
        <v>4902.5761651509511</v>
      </c>
      <c r="O16" s="34">
        <f t="shared" si="12"/>
        <v>4902.5761651509511</v>
      </c>
      <c r="P16" s="35">
        <f t="shared" si="13"/>
        <v>0.1170818104778837</v>
      </c>
      <c r="Q16" s="35">
        <f t="shared" si="21"/>
        <v>0.8766276267069979</v>
      </c>
      <c r="R16" s="44"/>
      <c r="S16" s="61">
        <v>25</v>
      </c>
      <c r="T16" s="34">
        <f t="shared" si="14"/>
        <v>40.233600015249998</v>
      </c>
      <c r="U16" s="67">
        <f t="shared" si="15"/>
        <v>0</v>
      </c>
      <c r="V16" s="26">
        <f t="shared" si="16"/>
        <v>12.499999999999993</v>
      </c>
      <c r="W16" s="79">
        <f t="shared" si="22"/>
        <v>197</v>
      </c>
      <c r="X16" s="79">
        <f>'Elevation Data'!B18</f>
        <v>197</v>
      </c>
      <c r="Y16" s="76">
        <f t="shared" si="17"/>
        <v>197</v>
      </c>
      <c r="Z16" s="76">
        <f t="shared" si="23"/>
        <v>205.99603207807993</v>
      </c>
      <c r="AA16" s="76">
        <f t="shared" si="24"/>
        <v>226.11283208570492</v>
      </c>
      <c r="AB16" s="31">
        <f t="shared" si="18"/>
        <v>20.116800007624988</v>
      </c>
      <c r="AC16" s="78">
        <f t="shared" si="19"/>
        <v>0</v>
      </c>
      <c r="AD16" s="41"/>
      <c r="AE16" s="41"/>
      <c r="AF16" t="s">
        <v>95</v>
      </c>
      <c r="AG16" t="s">
        <v>2</v>
      </c>
      <c r="AH16" s="26">
        <f>Lookup!F203</f>
        <v>5.6016666666666666</v>
      </c>
    </row>
    <row r="17" spans="1:35" ht="15" customHeight="1" thickBot="1" x14ac:dyDescent="0.3">
      <c r="A17">
        <f t="shared" si="20"/>
        <v>16.5</v>
      </c>
      <c r="B17" s="31">
        <f t="shared" si="8"/>
        <v>17</v>
      </c>
      <c r="C17" s="7">
        <f t="shared" si="9"/>
        <v>16.75</v>
      </c>
      <c r="D17" s="34">
        <f t="shared" si="10"/>
        <v>43.595896906594717</v>
      </c>
      <c r="E17" s="34">
        <f t="shared" si="0"/>
        <v>980.35848713290613</v>
      </c>
      <c r="F17" s="34">
        <f t="shared" si="1"/>
        <v>1512.5818711470076</v>
      </c>
      <c r="G17">
        <f t="shared" si="2"/>
        <v>0</v>
      </c>
      <c r="H17">
        <f t="shared" si="3"/>
        <v>0</v>
      </c>
      <c r="I17" s="34">
        <f t="shared" si="4"/>
        <v>429.38722529819665</v>
      </c>
      <c r="J17">
        <f t="shared" si="5"/>
        <v>2157.7434404946712</v>
      </c>
      <c r="K17">
        <f t="shared" si="11"/>
        <v>2.8962999201270754</v>
      </c>
      <c r="L17">
        <v>0.5</v>
      </c>
      <c r="M17" s="26">
        <f t="shared" si="6"/>
        <v>1177.3849533617649</v>
      </c>
      <c r="N17" s="34">
        <f t="shared" si="7"/>
        <v>4875.3961944076937</v>
      </c>
      <c r="O17" s="34">
        <f t="shared" si="12"/>
        <v>4875.3961944076937</v>
      </c>
      <c r="P17" s="35">
        <f t="shared" si="13"/>
        <v>0.12074761787691021</v>
      </c>
      <c r="Q17" s="35">
        <f t="shared" si="21"/>
        <v>0.99737524458390814</v>
      </c>
      <c r="R17" s="44"/>
      <c r="S17" s="62">
        <v>25</v>
      </c>
      <c r="T17" s="104">
        <f t="shared" si="14"/>
        <v>40.233600015249998</v>
      </c>
      <c r="U17" s="105">
        <f t="shared" si="15"/>
        <v>0</v>
      </c>
      <c r="V17" s="106">
        <f t="shared" si="16"/>
        <v>12.499999999999993</v>
      </c>
      <c r="W17" s="106">
        <f t="shared" si="22"/>
        <v>197</v>
      </c>
      <c r="X17" s="106">
        <f>'Elevation Data'!B19</f>
        <v>197</v>
      </c>
      <c r="Y17" s="107">
        <f t="shared" si="17"/>
        <v>197</v>
      </c>
      <c r="Z17" s="107">
        <f t="shared" ref="Z17" si="25">AA16</f>
        <v>226.11283208570492</v>
      </c>
      <c r="AA17" s="107">
        <f t="shared" si="24"/>
        <v>246.22963209332991</v>
      </c>
      <c r="AB17" s="108">
        <f t="shared" si="18"/>
        <v>20.116800007624988</v>
      </c>
      <c r="AC17" s="109">
        <f t="shared" si="19"/>
        <v>0</v>
      </c>
      <c r="AD17" s="41"/>
      <c r="AE17" s="41"/>
      <c r="AF17" t="s">
        <v>142</v>
      </c>
      <c r="AG17" t="s">
        <v>2</v>
      </c>
      <c r="AH17">
        <f>Lookup!J203</f>
        <v>19.616388888888888</v>
      </c>
    </row>
    <row r="18" spans="1:35" ht="15" customHeight="1" thickBot="1" x14ac:dyDescent="0.3">
      <c r="A18" s="74"/>
      <c r="B18" s="75">
        <v>17</v>
      </c>
      <c r="C18" s="74" t="s">
        <v>227</v>
      </c>
      <c r="D18" s="43"/>
      <c r="E18" s="43"/>
      <c r="F18" s="43"/>
      <c r="G18" s="59"/>
      <c r="H18" s="59"/>
      <c r="I18" s="59"/>
      <c r="J18" s="59"/>
      <c r="K18" s="59"/>
      <c r="L18" s="59"/>
      <c r="M18" s="59"/>
      <c r="N18" s="43"/>
      <c r="O18" s="43"/>
      <c r="P18" s="44"/>
      <c r="Q18" s="44"/>
      <c r="R18" s="44"/>
      <c r="S18" s="29"/>
      <c r="T18" s="34"/>
      <c r="Y18" s="7"/>
      <c r="Z18" s="7"/>
      <c r="AA18" s="76"/>
      <c r="AD18" s="41"/>
      <c r="AE18" s="41"/>
      <c r="AF18" t="s">
        <v>96</v>
      </c>
      <c r="AG18" t="s">
        <v>2</v>
      </c>
      <c r="AH18" s="26">
        <f>AH17-AH16</f>
        <v>14.014722222222222</v>
      </c>
      <c r="AI18" t="s">
        <v>111</v>
      </c>
    </row>
    <row r="19" spans="1:35" ht="15" customHeight="1" x14ac:dyDescent="0.25">
      <c r="B19" s="7"/>
      <c r="C19" s="33" t="s">
        <v>106</v>
      </c>
      <c r="D19" s="34" t="s">
        <v>189</v>
      </c>
      <c r="E19" s="33" t="s">
        <v>190</v>
      </c>
      <c r="N19" s="34"/>
      <c r="O19" s="34"/>
      <c r="P19" s="53" t="s">
        <v>192</v>
      </c>
      <c r="Q19" s="54">
        <f>$AH$27*Q17</f>
        <v>2633.0706457015176</v>
      </c>
      <c r="R19" s="35"/>
      <c r="S19" s="29"/>
      <c r="T19" s="34"/>
      <c r="U19" s="68" t="s">
        <v>214</v>
      </c>
      <c r="V19" s="72">
        <f>SUM(V2:V17)</f>
        <v>153</v>
      </c>
      <c r="W19" s="55" t="s">
        <v>270</v>
      </c>
      <c r="X19" s="72">
        <f>V19/1.5</f>
        <v>102</v>
      </c>
      <c r="Y19" s="7"/>
      <c r="Z19" s="7"/>
      <c r="AA19" s="76"/>
      <c r="AD19" s="41"/>
      <c r="AE19" s="41"/>
    </row>
    <row r="20" spans="1:35" ht="15" customHeight="1" thickBot="1" x14ac:dyDescent="0.3">
      <c r="A20" t="s">
        <v>260</v>
      </c>
      <c r="N20" s="34"/>
      <c r="O20" s="34"/>
      <c r="P20" s="35"/>
      <c r="Q20" s="35"/>
      <c r="R20" s="35"/>
      <c r="S20" s="29"/>
      <c r="T20" s="34"/>
      <c r="U20" s="68" t="s">
        <v>269</v>
      </c>
      <c r="V20" s="72">
        <f>V19/6</f>
        <v>25.5</v>
      </c>
      <c r="Y20" s="7"/>
      <c r="Z20" s="7"/>
      <c r="AA20" s="76"/>
      <c r="AD20" s="41"/>
      <c r="AE20" s="41"/>
    </row>
    <row r="21" spans="1:35" ht="15" customHeight="1" thickBot="1" x14ac:dyDescent="0.4">
      <c r="A21" s="114" t="s">
        <v>249</v>
      </c>
      <c r="B21" s="123">
        <v>12.25</v>
      </c>
      <c r="C21" s="113">
        <f>90-(90-$AH$15)*SIN((180*(B21-$AH$16))/$AH$18*3.1416/180)</f>
        <v>12.810639886400594</v>
      </c>
      <c r="D21" s="113">
        <f t="shared" ref="D21" si="26">$AH$21*((COS(C21*3.1416/180))^0.3)</f>
        <v>1071.8637462722979</v>
      </c>
      <c r="E21" s="113">
        <f>D21*0.5*0.66</f>
        <v>353.71503626985833</v>
      </c>
      <c r="F21" s="118">
        <f>-E21/$AH$27</f>
        <v>-0.13398296828403725</v>
      </c>
      <c r="G21" s="114" t="s">
        <v>268</v>
      </c>
      <c r="N21" s="34"/>
      <c r="O21" s="34"/>
      <c r="P21" s="35"/>
      <c r="Q21" s="35"/>
      <c r="R21" s="35"/>
      <c r="S21" s="29"/>
      <c r="T21" s="34"/>
      <c r="Y21" s="7"/>
      <c r="Z21" s="7"/>
      <c r="AA21" s="76"/>
      <c r="AD21" s="41"/>
      <c r="AE21" s="41"/>
      <c r="AF21" t="s">
        <v>59</v>
      </c>
      <c r="AG21" t="s">
        <v>2</v>
      </c>
      <c r="AH21" s="110">
        <v>1080</v>
      </c>
      <c r="AI21" s="4" t="s">
        <v>147</v>
      </c>
    </row>
    <row r="22" spans="1:35" ht="15" customHeight="1" thickBot="1" x14ac:dyDescent="0.3">
      <c r="A22" s="114" t="s">
        <v>250</v>
      </c>
      <c r="B22" s="123">
        <v>12.75</v>
      </c>
      <c r="C22" s="113">
        <f t="shared" ref="C22:C24" si="27">90-(90-$AH$15)*SIN((180*(B22-$AH$16))/$AH$18*3.1416/180)</f>
        <v>12.598672302911467</v>
      </c>
      <c r="D22" s="113">
        <f t="shared" ref="D22:D24" si="28">$AH$21*((COS(C22*3.1416/180))^0.3)</f>
        <v>1072.1319750826985</v>
      </c>
      <c r="E22" s="113">
        <f t="shared" ref="E22:E24" si="29">D22*0.5*0.66</f>
        <v>353.80355177729052</v>
      </c>
      <c r="F22" s="118">
        <f t="shared" ref="F22:F24" si="30">-E22/$AH$27</f>
        <v>-0.13401649688533732</v>
      </c>
      <c r="G22" s="114" t="s">
        <v>268</v>
      </c>
      <c r="N22" s="34"/>
      <c r="O22" s="34"/>
      <c r="P22" s="35"/>
      <c r="Q22" s="35"/>
      <c r="R22" s="35"/>
      <c r="S22" s="29"/>
      <c r="T22" s="34"/>
      <c r="Y22" s="7"/>
      <c r="Z22" s="7"/>
      <c r="AA22" s="76"/>
      <c r="AD22" s="41"/>
      <c r="AE22" s="41"/>
      <c r="AF22" t="s">
        <v>118</v>
      </c>
      <c r="AG22" t="s">
        <v>2</v>
      </c>
      <c r="AH22" s="110">
        <v>23100</v>
      </c>
      <c r="AI22" t="s">
        <v>148</v>
      </c>
    </row>
    <row r="23" spans="1:35" ht="15" customHeight="1" thickBot="1" x14ac:dyDescent="0.3">
      <c r="A23" s="114" t="s">
        <v>251</v>
      </c>
      <c r="B23" s="123">
        <v>13.25</v>
      </c>
      <c r="C23" s="113">
        <f t="shared" si="27"/>
        <v>13.358034067393675</v>
      </c>
      <c r="D23" s="113">
        <f t="shared" si="28"/>
        <v>1071.1499551203144</v>
      </c>
      <c r="E23" s="113">
        <f t="shared" si="29"/>
        <v>353.47948518970378</v>
      </c>
      <c r="F23" s="118">
        <f t="shared" si="30"/>
        <v>-0.13389374439003932</v>
      </c>
      <c r="G23" s="114" t="s">
        <v>268</v>
      </c>
      <c r="N23" s="34"/>
      <c r="O23" s="34"/>
      <c r="P23" s="35"/>
      <c r="Q23" s="35"/>
      <c r="R23" s="35"/>
      <c r="S23" s="29"/>
      <c r="T23" s="34"/>
      <c r="Y23" s="7"/>
      <c r="Z23" s="7"/>
      <c r="AA23" s="76"/>
      <c r="AD23" s="41"/>
      <c r="AE23" s="41"/>
      <c r="AF23" t="s">
        <v>122</v>
      </c>
      <c r="AG23" t="s">
        <v>2</v>
      </c>
      <c r="AH23" s="110">
        <v>1.22</v>
      </c>
      <c r="AI23" t="s">
        <v>150</v>
      </c>
    </row>
    <row r="24" spans="1:35" ht="15" customHeight="1" thickBot="1" x14ac:dyDescent="0.3">
      <c r="A24" s="114" t="s">
        <v>252</v>
      </c>
      <c r="B24" s="123">
        <v>13.75</v>
      </c>
      <c r="C24" s="113">
        <f t="shared" si="27"/>
        <v>15.079195751999976</v>
      </c>
      <c r="D24" s="113">
        <f t="shared" si="28"/>
        <v>1068.7065704159481</v>
      </c>
      <c r="E24" s="113">
        <f t="shared" si="29"/>
        <v>352.67316823726293</v>
      </c>
      <c r="F24" s="118">
        <f t="shared" si="30"/>
        <v>-0.13358832130199352</v>
      </c>
      <c r="G24" s="114" t="s">
        <v>268</v>
      </c>
      <c r="M24" s="57"/>
      <c r="N24" s="35"/>
      <c r="O24" s="34"/>
      <c r="P24" s="35"/>
      <c r="Q24" s="35"/>
      <c r="R24" s="35"/>
      <c r="S24" s="29"/>
      <c r="T24" s="34"/>
      <c r="Y24" s="7"/>
      <c r="Z24" s="7"/>
      <c r="AA24" s="76"/>
      <c r="AD24" s="41"/>
      <c r="AE24" s="41"/>
      <c r="AH24" s="80"/>
    </row>
    <row r="25" spans="1:35" ht="15" customHeight="1" thickBot="1" x14ac:dyDescent="0.3">
      <c r="B25" s="7"/>
      <c r="C25" s="34"/>
      <c r="D25" s="34"/>
      <c r="E25" s="34"/>
      <c r="F25" s="67"/>
      <c r="N25" s="35"/>
      <c r="O25" s="34"/>
      <c r="P25" s="35"/>
      <c r="Q25" s="35"/>
      <c r="R25" s="35"/>
      <c r="S25" s="29"/>
      <c r="T25" s="34"/>
      <c r="Y25" s="7"/>
      <c r="Z25" s="7"/>
      <c r="AA25" s="76"/>
      <c r="AD25" s="41"/>
      <c r="AE25" s="41"/>
      <c r="AF25" s="57" t="s">
        <v>193</v>
      </c>
      <c r="AG25" t="s">
        <v>2</v>
      </c>
      <c r="AH25" s="110">
        <v>55</v>
      </c>
      <c r="AI25" t="s">
        <v>194</v>
      </c>
    </row>
    <row r="26" spans="1:35" ht="15" customHeight="1" thickBot="1" x14ac:dyDescent="0.3">
      <c r="A26" t="s">
        <v>163</v>
      </c>
      <c r="B26" s="7"/>
      <c r="C26" s="34"/>
      <c r="D26" s="34"/>
      <c r="E26" s="34"/>
      <c r="F26" s="67"/>
      <c r="N26" s="35"/>
      <c r="O26" s="34"/>
      <c r="P26" s="35"/>
      <c r="Q26" s="35"/>
      <c r="R26" s="35"/>
      <c r="S26" s="29"/>
      <c r="T26" s="34"/>
      <c r="Y26" s="7"/>
      <c r="Z26" s="7"/>
      <c r="AA26" s="76"/>
      <c r="AD26" s="41"/>
      <c r="AE26" s="41"/>
      <c r="AF26" s="57" t="s">
        <v>226</v>
      </c>
      <c r="AG26" t="s">
        <v>2</v>
      </c>
      <c r="AH26" s="110">
        <v>48</v>
      </c>
    </row>
    <row r="27" spans="1:35" ht="15" customHeight="1" thickBot="1" x14ac:dyDescent="0.3">
      <c r="A27" t="s">
        <v>151</v>
      </c>
      <c r="B27" s="7">
        <v>17.25</v>
      </c>
      <c r="C27" s="34">
        <f>90-(90-$AH$15)*SIN((180*(B27-$AH$16))/$AH$18*3.1416/180)-30</f>
        <v>20.821268231585378</v>
      </c>
      <c r="D27" s="34">
        <f>$AH$21*((COS(C27*3.1416/180))^0.3)</f>
        <v>1058.338320481856</v>
      </c>
      <c r="E27" s="34">
        <f>D27*0.5*0.66</f>
        <v>349.25164575901249</v>
      </c>
      <c r="F27" s="67">
        <f t="shared" ref="F27:F38" si="31">E27/$AH$27</f>
        <v>0.13229229006023199</v>
      </c>
      <c r="N27" s="35"/>
      <c r="Q27" s="7"/>
      <c r="R27" s="7"/>
      <c r="S27" s="29"/>
      <c r="T27" s="34"/>
      <c r="Y27" s="7"/>
      <c r="Z27" s="7"/>
      <c r="AA27" s="76"/>
      <c r="AD27" s="41"/>
      <c r="AE27" s="41"/>
      <c r="AF27" s="57" t="s">
        <v>193</v>
      </c>
      <c r="AG27" t="s">
        <v>2</v>
      </c>
      <c r="AH27" s="73">
        <f>AH25*AH26</f>
        <v>2640</v>
      </c>
      <c r="AI27" t="s">
        <v>195</v>
      </c>
    </row>
    <row r="28" spans="1:35" ht="15" customHeight="1" thickBot="1" x14ac:dyDescent="0.4">
      <c r="A28" t="s">
        <v>152</v>
      </c>
      <c r="B28" s="7">
        <v>17.75</v>
      </c>
      <c r="C28" s="34">
        <f>90-(90-$AH$15)*SIN((180*(B28-$AH$16))/$AH$18*3.1416/180)-30</f>
        <v>28.538303628953358</v>
      </c>
      <c r="D28" s="34">
        <f>$AH$21*((COS(C28*3.1416/180))^0.3)</f>
        <v>1038.8333771445541</v>
      </c>
      <c r="E28" s="34">
        <f>D28*0.5*0.66</f>
        <v>342.81501445770289</v>
      </c>
      <c r="F28" s="67">
        <f t="shared" si="31"/>
        <v>0.12985417214306927</v>
      </c>
      <c r="M28" s="57"/>
      <c r="N28" s="35"/>
      <c r="O28" s="34"/>
      <c r="P28" s="7"/>
      <c r="Q28" s="7"/>
      <c r="R28" s="7"/>
      <c r="S28" s="29"/>
      <c r="T28" s="34"/>
      <c r="Y28" s="7"/>
      <c r="Z28" s="7"/>
      <c r="AA28" s="76"/>
      <c r="AD28" s="41"/>
      <c r="AE28" s="41"/>
      <c r="AF28" s="50" t="s">
        <v>212</v>
      </c>
      <c r="AG28" t="s">
        <v>2</v>
      </c>
      <c r="AH28" s="111">
        <v>0.9</v>
      </c>
      <c r="AI28" t="s">
        <v>211</v>
      </c>
    </row>
    <row r="29" spans="1:35" ht="15" customHeight="1" x14ac:dyDescent="0.25">
      <c r="A29" t="s">
        <v>153</v>
      </c>
      <c r="B29" s="7">
        <v>18.25</v>
      </c>
      <c r="C29" s="34">
        <f>90-(90-$AH$15)*SIN((180*(B29-$AH$16))/$AH$18*3.1416/180)-30</f>
        <v>36.650160018821126</v>
      </c>
      <c r="D29" s="34">
        <f>$AH$21*((COS(C29*3.1416/180))^0.3)</f>
        <v>1010.9364796422698</v>
      </c>
      <c r="E29" s="34">
        <f t="shared" ref="E29:E38" si="32">D29*0.5*0.66</f>
        <v>333.60903828194904</v>
      </c>
      <c r="F29" s="67">
        <f t="shared" si="31"/>
        <v>0.12636705995528372</v>
      </c>
      <c r="N29" s="35"/>
      <c r="O29" s="34"/>
      <c r="P29" s="7"/>
      <c r="Q29" s="7"/>
      <c r="R29" s="7"/>
      <c r="S29" s="29"/>
      <c r="T29" s="34"/>
      <c r="Y29" s="7"/>
      <c r="Z29" s="7"/>
      <c r="AA29" s="76"/>
      <c r="AD29" s="41"/>
      <c r="AE29" s="41"/>
    </row>
    <row r="30" spans="1:35" ht="15" customHeight="1" x14ac:dyDescent="0.35">
      <c r="A30" t="s">
        <v>154</v>
      </c>
      <c r="B30" s="7">
        <v>18.75</v>
      </c>
      <c r="C30" s="34">
        <f>90-(90-$AH$15)*SIN((180*(B30-$AH$16))/$AH$18*3.1416/180)-30</f>
        <v>45.055039610214664</v>
      </c>
      <c r="D30" s="34">
        <f>$AH$21*((COS(C30*3.1416/180))^0.3)</f>
        <v>973.06922595437732</v>
      </c>
      <c r="E30" s="34">
        <f t="shared" si="32"/>
        <v>321.11284456494451</v>
      </c>
      <c r="F30" s="67">
        <f t="shared" si="31"/>
        <v>0.12163365324429716</v>
      </c>
      <c r="N30" s="35"/>
      <c r="AA30" s="76"/>
      <c r="AF30" t="s">
        <v>157</v>
      </c>
      <c r="AG30" t="s">
        <v>2</v>
      </c>
      <c r="AH30">
        <f>LOOKUP(AD2+1,Lookup!A:A,Lookup!J:J)</f>
        <v>0</v>
      </c>
    </row>
    <row r="31" spans="1:35" ht="15" customHeight="1" x14ac:dyDescent="0.35">
      <c r="A31" t="s">
        <v>155</v>
      </c>
      <c r="B31" s="7">
        <v>19.25</v>
      </c>
      <c r="C31" s="34">
        <f>90-(90-$AH$15)*SIN((180*(B31-$AH$16))/$AH$18*3.1416/180)-30</f>
        <v>53.647467387960788</v>
      </c>
      <c r="D31" s="34">
        <f>$AH$21*((COS(C31*3.1416/180))^0.3)</f>
        <v>923.17757251158002</v>
      </c>
      <c r="E31" s="34">
        <f t="shared" si="32"/>
        <v>304.6485989288214</v>
      </c>
      <c r="F31" s="67">
        <f t="shared" si="31"/>
        <v>0.11539719656394749</v>
      </c>
      <c r="N31" s="35"/>
      <c r="U31"/>
      <c r="V31"/>
      <c r="W31"/>
      <c r="X31"/>
      <c r="AA31" s="76"/>
      <c r="AF31" t="s">
        <v>158</v>
      </c>
      <c r="AG31" t="s">
        <v>2</v>
      </c>
      <c r="AH31">
        <f>LOOKUP(AD2+1,Lookup!A:A,Lookup!F:F)</f>
        <v>0</v>
      </c>
    </row>
    <row r="32" spans="1:35" ht="15" customHeight="1" x14ac:dyDescent="0.35">
      <c r="A32" t="s">
        <v>156</v>
      </c>
      <c r="B32" s="7"/>
      <c r="C32" s="34"/>
      <c r="D32" s="34"/>
      <c r="E32" s="34"/>
      <c r="F32" s="67"/>
      <c r="N32" s="35"/>
      <c r="U32"/>
      <c r="V32"/>
      <c r="W32"/>
      <c r="X32"/>
      <c r="AA32" s="76"/>
      <c r="AF32" t="s">
        <v>159</v>
      </c>
      <c r="AG32" t="s">
        <v>2</v>
      </c>
      <c r="AH32">
        <f>IF(AD2+1=Lookup!E208,(AH16+1-AH17),(AH30-AH31))</f>
        <v>0</v>
      </c>
    </row>
    <row r="33" spans="1:27" ht="15" customHeight="1" x14ac:dyDescent="0.25">
      <c r="A33" t="s">
        <v>153</v>
      </c>
      <c r="B33" s="7">
        <v>6.25</v>
      </c>
      <c r="C33" s="34">
        <f t="shared" ref="C33:C38" si="33">90-(90-$AH$15)*SIN((180*(B33-$AH$16))/$AH$18*3.1416/180)-30</f>
        <v>48.784976974235192</v>
      </c>
      <c r="D33" s="34">
        <f t="shared" ref="D33:D38" si="34">$AH$21*((COS(C33*3.1416/180))^0.3)</f>
        <v>952.9424771501881</v>
      </c>
      <c r="E33" s="34">
        <f t="shared" si="32"/>
        <v>314.47101745956206</v>
      </c>
      <c r="F33" s="67">
        <f t="shared" si="31"/>
        <v>0.11911780964377351</v>
      </c>
      <c r="N33" s="35"/>
      <c r="U33"/>
      <c r="V33"/>
      <c r="W33"/>
      <c r="X33"/>
      <c r="AA33" s="76"/>
    </row>
    <row r="34" spans="1:27" ht="15" customHeight="1" x14ac:dyDescent="0.25">
      <c r="A34" t="s">
        <v>154</v>
      </c>
      <c r="B34" s="7">
        <v>6.75</v>
      </c>
      <c r="C34" s="34">
        <f t="shared" si="33"/>
        <v>40.285179761106818</v>
      </c>
      <c r="D34" s="34">
        <f t="shared" si="34"/>
        <v>995.75583583153775</v>
      </c>
      <c r="E34" s="34">
        <f t="shared" si="32"/>
        <v>328.59942582440749</v>
      </c>
      <c r="F34" s="67">
        <f t="shared" si="31"/>
        <v>0.12446947947894223</v>
      </c>
      <c r="N34" s="35"/>
      <c r="U34"/>
      <c r="V34"/>
      <c r="W34"/>
      <c r="X34"/>
      <c r="AA34" s="76"/>
    </row>
    <row r="35" spans="1:27" ht="15" customHeight="1" x14ac:dyDescent="0.25">
      <c r="A35" t="s">
        <v>155</v>
      </c>
      <c r="B35" s="7">
        <v>7.25</v>
      </c>
      <c r="C35" s="34">
        <f t="shared" si="33"/>
        <v>32.032788943421146</v>
      </c>
      <c r="D35" s="34">
        <f t="shared" si="34"/>
        <v>1027.7871262882397</v>
      </c>
      <c r="E35" s="34">
        <f t="shared" si="32"/>
        <v>339.16975167511913</v>
      </c>
      <c r="F35" s="67">
        <f t="shared" si="31"/>
        <v>0.12847339078602998</v>
      </c>
      <c r="N35" s="35"/>
      <c r="U35"/>
      <c r="V35"/>
      <c r="W35"/>
      <c r="X35"/>
      <c r="AA35" s="76"/>
    </row>
    <row r="36" spans="1:27" ht="15" customHeight="1" x14ac:dyDescent="0.25">
      <c r="A36" t="s">
        <v>160</v>
      </c>
      <c r="B36" s="7">
        <v>7.75</v>
      </c>
      <c r="C36" s="34">
        <f t="shared" si="33"/>
        <v>24.131365915157325</v>
      </c>
      <c r="D36" s="34">
        <f t="shared" si="34"/>
        <v>1050.7740455428313</v>
      </c>
      <c r="E36" s="34">
        <f t="shared" si="32"/>
        <v>346.75543502913433</v>
      </c>
      <c r="F36" s="67">
        <f t="shared" si="31"/>
        <v>0.13134675569285392</v>
      </c>
      <c r="N36" s="35"/>
      <c r="U36"/>
      <c r="V36"/>
      <c r="W36"/>
      <c r="X36"/>
      <c r="AA36" s="76"/>
    </row>
    <row r="37" spans="1:27" ht="15" customHeight="1" x14ac:dyDescent="0.25">
      <c r="A37" t="s">
        <v>161</v>
      </c>
      <c r="B37" s="7">
        <v>8.25</v>
      </c>
      <c r="C37" s="34">
        <f t="shared" si="33"/>
        <v>16.680067684424102</v>
      </c>
      <c r="D37" s="34">
        <f t="shared" si="34"/>
        <v>1066.1610889287501</v>
      </c>
      <c r="E37" s="34">
        <f t="shared" si="32"/>
        <v>351.83315934648755</v>
      </c>
      <c r="F37" s="67">
        <f t="shared" si="31"/>
        <v>0.13327013611609376</v>
      </c>
      <c r="N37" s="35"/>
      <c r="U37"/>
      <c r="V37"/>
      <c r="W37"/>
      <c r="X37"/>
      <c r="AA37" s="76"/>
    </row>
    <row r="38" spans="1:27" ht="15" customHeight="1" x14ac:dyDescent="0.25">
      <c r="A38" t="s">
        <v>162</v>
      </c>
      <c r="B38" s="7">
        <v>8.75</v>
      </c>
      <c r="C38" s="34">
        <f t="shared" si="33"/>
        <v>9.7724025264325221</v>
      </c>
      <c r="D38" s="34">
        <f t="shared" si="34"/>
        <v>1075.2745885397555</v>
      </c>
      <c r="E38" s="34">
        <f t="shared" si="32"/>
        <v>354.84061421811936</v>
      </c>
      <c r="F38" s="67">
        <f t="shared" si="31"/>
        <v>0.13440932356746946</v>
      </c>
      <c r="N38" s="35"/>
      <c r="U38"/>
      <c r="V38"/>
      <c r="W38"/>
      <c r="X38"/>
      <c r="AA38" s="76"/>
    </row>
    <row r="39" spans="1:27" ht="15" customHeight="1" x14ac:dyDescent="0.25">
      <c r="B39" s="7"/>
      <c r="C39" s="34"/>
      <c r="D39" s="55" t="s">
        <v>191</v>
      </c>
      <c r="E39" s="56">
        <f>SUM(E27:E38)</f>
        <v>3687.1065455452604</v>
      </c>
      <c r="F39" s="56">
        <f>E39*0.7</f>
        <v>2580.9745818816823</v>
      </c>
      <c r="G39" s="56">
        <f>E39*0.5</f>
        <v>1843.5532727726302</v>
      </c>
      <c r="H39" s="56">
        <f>E39*0.25</f>
        <v>921.77663638631509</v>
      </c>
      <c r="N39" s="35"/>
      <c r="U39"/>
      <c r="V39"/>
      <c r="W39"/>
      <c r="X39"/>
      <c r="AA39" s="76"/>
    </row>
    <row r="40" spans="1:27" ht="15" customHeight="1" x14ac:dyDescent="0.25">
      <c r="E40" s="7" t="s">
        <v>215</v>
      </c>
      <c r="F40" s="7" t="s">
        <v>216</v>
      </c>
      <c r="G40" s="7" t="s">
        <v>217</v>
      </c>
      <c r="H40" s="7" t="s">
        <v>218</v>
      </c>
      <c r="N40" s="35"/>
      <c r="U40"/>
      <c r="V40"/>
      <c r="W40"/>
      <c r="X40"/>
      <c r="AA40" s="76"/>
    </row>
    <row r="41" spans="1:27" ht="15" customHeight="1" x14ac:dyDescent="0.25">
      <c r="N41" s="35"/>
      <c r="U41"/>
      <c r="V41"/>
      <c r="W41"/>
      <c r="X41"/>
      <c r="AA41" s="76"/>
    </row>
    <row r="42" spans="1:27" ht="15" customHeight="1" x14ac:dyDescent="0.25">
      <c r="N42" s="35"/>
      <c r="U42"/>
      <c r="V42"/>
      <c r="W42"/>
      <c r="X42"/>
      <c r="AA42" s="76"/>
    </row>
    <row r="43" spans="1:27" ht="15" customHeight="1" x14ac:dyDescent="0.25">
      <c r="N43" s="35"/>
      <c r="U43"/>
      <c r="V43"/>
      <c r="W43"/>
      <c r="X43"/>
      <c r="AA43" s="76"/>
    </row>
    <row r="44" spans="1:27" ht="15" customHeight="1" x14ac:dyDescent="0.25">
      <c r="N44" s="35"/>
      <c r="U44"/>
      <c r="V44"/>
      <c r="W44"/>
      <c r="X44"/>
      <c r="AA44" s="76"/>
    </row>
    <row r="45" spans="1:27" ht="15" customHeight="1" x14ac:dyDescent="0.25">
      <c r="N45" s="35"/>
      <c r="U45"/>
      <c r="V45"/>
      <c r="W45"/>
      <c r="X45"/>
      <c r="AA45" s="76"/>
    </row>
    <row r="46" spans="1:27" ht="15" customHeight="1" x14ac:dyDescent="0.25">
      <c r="N46" s="35"/>
      <c r="U46"/>
      <c r="V46"/>
      <c r="W46"/>
      <c r="X46"/>
      <c r="AA46" s="76"/>
    </row>
    <row r="47" spans="1:27" ht="15" customHeight="1" x14ac:dyDescent="0.25">
      <c r="N47" s="35"/>
      <c r="U47"/>
      <c r="V47"/>
      <c r="W47"/>
      <c r="X47"/>
      <c r="AA47" s="76"/>
    </row>
    <row r="48" spans="1:27" ht="15" customHeight="1" x14ac:dyDescent="0.25">
      <c r="N48" s="35"/>
      <c r="AA48" s="76"/>
    </row>
    <row r="49" spans="14:27" ht="15" customHeight="1" x14ac:dyDescent="0.25">
      <c r="N49" s="35"/>
      <c r="AA49" s="76"/>
    </row>
    <row r="50" spans="14:27" ht="15" customHeight="1" x14ac:dyDescent="0.25">
      <c r="N50" s="35"/>
      <c r="AA50" s="76"/>
    </row>
    <row r="51" spans="14:27" ht="15" customHeight="1" x14ac:dyDescent="0.25">
      <c r="N51" s="35"/>
      <c r="AA51" s="76"/>
    </row>
    <row r="52" spans="14:27" ht="15" customHeight="1" x14ac:dyDescent="0.25">
      <c r="AA52" s="76"/>
    </row>
    <row r="53" spans="14:27" ht="15" customHeight="1" x14ac:dyDescent="0.25">
      <c r="AA53" s="76"/>
    </row>
    <row r="54" spans="14:27" ht="15" customHeight="1" x14ac:dyDescent="0.25">
      <c r="AA54" s="76"/>
    </row>
    <row r="55" spans="14:27" ht="15" customHeight="1" x14ac:dyDescent="0.25">
      <c r="AA55" s="76"/>
    </row>
    <row r="56" spans="14:27" ht="15" customHeight="1" x14ac:dyDescent="0.25">
      <c r="AA56" s="76"/>
    </row>
    <row r="57" spans="14:27" ht="15" customHeight="1" x14ac:dyDescent="0.25">
      <c r="AA57" s="76"/>
    </row>
    <row r="58" spans="14:27" ht="15" customHeight="1" x14ac:dyDescent="0.25">
      <c r="U58"/>
      <c r="V58"/>
      <c r="W58"/>
      <c r="X58"/>
      <c r="AA58" s="76"/>
    </row>
    <row r="59" spans="14:27" ht="15" customHeight="1" x14ac:dyDescent="0.25">
      <c r="U59"/>
      <c r="V59"/>
      <c r="W59"/>
      <c r="X59"/>
      <c r="AA59" s="76"/>
    </row>
    <row r="60" spans="14:27" ht="15" customHeight="1" x14ac:dyDescent="0.25">
      <c r="U60"/>
      <c r="V60"/>
      <c r="W60"/>
      <c r="X60"/>
      <c r="AA60" s="76"/>
    </row>
    <row r="61" spans="14:27" ht="15" customHeight="1" x14ac:dyDescent="0.25">
      <c r="U61"/>
      <c r="V61"/>
      <c r="W61"/>
      <c r="X61"/>
      <c r="AA61" s="76"/>
    </row>
    <row r="62" spans="14:27" ht="15" customHeight="1" x14ac:dyDescent="0.25">
      <c r="U62"/>
      <c r="V62"/>
      <c r="W62"/>
      <c r="X62"/>
      <c r="AA62" s="76"/>
    </row>
    <row r="63" spans="14:27" ht="15" customHeight="1" x14ac:dyDescent="0.25">
      <c r="U63"/>
      <c r="V63"/>
      <c r="W63"/>
      <c r="X63"/>
      <c r="AA63" s="76"/>
    </row>
    <row r="64" spans="14:27" ht="15" customHeight="1" x14ac:dyDescent="0.25">
      <c r="U64"/>
      <c r="V64"/>
      <c r="W64"/>
      <c r="X64"/>
      <c r="AA64" s="76"/>
    </row>
    <row r="65" spans="21:27" ht="15" customHeight="1" x14ac:dyDescent="0.25">
      <c r="U65"/>
      <c r="V65"/>
      <c r="W65"/>
      <c r="X65"/>
      <c r="AA65" s="76"/>
    </row>
    <row r="66" spans="21:27" ht="15" customHeight="1" x14ac:dyDescent="0.25">
      <c r="U66"/>
      <c r="V66"/>
      <c r="W66"/>
      <c r="X66"/>
      <c r="AA66" s="76"/>
    </row>
    <row r="67" spans="21:27" ht="15" customHeight="1" x14ac:dyDescent="0.25">
      <c r="U67"/>
      <c r="V67"/>
      <c r="W67"/>
      <c r="X67"/>
      <c r="AA67" s="76"/>
    </row>
    <row r="68" spans="21:27" ht="15" customHeight="1" x14ac:dyDescent="0.25">
      <c r="U68"/>
      <c r="V68"/>
      <c r="W68"/>
      <c r="X68"/>
      <c r="AA68" s="76"/>
    </row>
    <row r="69" spans="21:27" ht="15" customHeight="1" x14ac:dyDescent="0.25">
      <c r="U69"/>
      <c r="V69"/>
      <c r="W69"/>
      <c r="X69"/>
      <c r="AA69" s="76"/>
    </row>
    <row r="70" spans="21:27" ht="15" customHeight="1" x14ac:dyDescent="0.25">
      <c r="U70"/>
      <c r="V70"/>
      <c r="W70"/>
      <c r="X70"/>
      <c r="AA70" s="76"/>
    </row>
    <row r="71" spans="21:27" ht="15" customHeight="1" x14ac:dyDescent="0.25">
      <c r="U71"/>
      <c r="V71"/>
      <c r="W71"/>
      <c r="X71"/>
      <c r="AA71" s="76"/>
    </row>
    <row r="72" spans="21:27" ht="15" customHeight="1" x14ac:dyDescent="0.25">
      <c r="U72"/>
      <c r="V72"/>
      <c r="W72"/>
      <c r="X72"/>
      <c r="AA72" s="76"/>
    </row>
    <row r="73" spans="21:27" ht="15" customHeight="1" x14ac:dyDescent="0.25">
      <c r="U73"/>
      <c r="V73"/>
      <c r="W73"/>
      <c r="X73"/>
      <c r="AA73" s="76"/>
    </row>
    <row r="74" spans="21:27" ht="15" customHeight="1" x14ac:dyDescent="0.25">
      <c r="U74"/>
      <c r="V74"/>
      <c r="W74"/>
      <c r="X74"/>
      <c r="AA74" s="76"/>
    </row>
    <row r="75" spans="21:27" ht="15" customHeight="1" x14ac:dyDescent="0.25">
      <c r="U75"/>
      <c r="V75"/>
      <c r="W75"/>
      <c r="X75"/>
      <c r="AA75" s="76"/>
    </row>
    <row r="76" spans="21:27" ht="15" customHeight="1" x14ac:dyDescent="0.25">
      <c r="U76"/>
      <c r="V76"/>
      <c r="W76"/>
      <c r="X76"/>
      <c r="AA76" s="76"/>
    </row>
    <row r="77" spans="21:27" ht="15" customHeight="1" x14ac:dyDescent="0.25">
      <c r="U77"/>
      <c r="V77"/>
      <c r="W77"/>
      <c r="X77"/>
      <c r="AA77" s="76"/>
    </row>
    <row r="78" spans="21:27" ht="15" customHeight="1" x14ac:dyDescent="0.25">
      <c r="U78"/>
      <c r="V78"/>
      <c r="W78"/>
      <c r="X78"/>
      <c r="AA78" s="76"/>
    </row>
    <row r="79" spans="21:27" ht="15" customHeight="1" x14ac:dyDescent="0.25">
      <c r="U79"/>
      <c r="V79"/>
      <c r="W79"/>
      <c r="X79"/>
      <c r="AA79" s="76"/>
    </row>
    <row r="80" spans="21:27" ht="15" customHeight="1" x14ac:dyDescent="0.25">
      <c r="U80"/>
      <c r="V80"/>
      <c r="W80"/>
      <c r="X80"/>
      <c r="AA80" s="76"/>
    </row>
    <row r="81" spans="21:27" ht="15" customHeight="1" x14ac:dyDescent="0.25">
      <c r="U81"/>
      <c r="V81"/>
      <c r="W81"/>
      <c r="X81"/>
      <c r="AA81" s="76"/>
    </row>
    <row r="82" spans="21:27" ht="15" customHeight="1" x14ac:dyDescent="0.25">
      <c r="U82"/>
      <c r="V82"/>
      <c r="W82"/>
      <c r="X82"/>
      <c r="AA82" s="76"/>
    </row>
    <row r="83" spans="21:27" ht="15" customHeight="1" x14ac:dyDescent="0.25">
      <c r="U83"/>
      <c r="V83"/>
      <c r="W83"/>
      <c r="X83"/>
      <c r="AA83" s="76"/>
    </row>
    <row r="84" spans="21:27" ht="15" customHeight="1" x14ac:dyDescent="0.25"/>
    <row r="85" spans="21:27" ht="15" customHeight="1" x14ac:dyDescent="0.25"/>
    <row r="86" spans="21:27" ht="15" customHeight="1" x14ac:dyDescent="0.25"/>
    <row r="87" spans="21:27" ht="15" customHeight="1" x14ac:dyDescent="0.25"/>
    <row r="88" spans="21:27" ht="15" customHeight="1" x14ac:dyDescent="0.25"/>
    <row r="89" spans="21:27" ht="15" customHeight="1" x14ac:dyDescent="0.25"/>
    <row r="90" spans="21:27" ht="15" customHeight="1" x14ac:dyDescent="0.25"/>
    <row r="91" spans="21:27" ht="15" customHeight="1" x14ac:dyDescent="0.25"/>
    <row r="92" spans="21:27" ht="15" customHeight="1" x14ac:dyDescent="0.25"/>
    <row r="93" spans="21:27" ht="15" customHeight="1" x14ac:dyDescent="0.25"/>
    <row r="94" spans="21:27" ht="15" customHeight="1" x14ac:dyDescent="0.25"/>
    <row r="95" spans="21:27" ht="15" customHeight="1" x14ac:dyDescent="0.25"/>
    <row r="96" spans="21:27" ht="15" customHeight="1" x14ac:dyDescent="0.25"/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  <row r="107" customFormat="1" ht="15" customHeight="1" x14ac:dyDescent="0.25"/>
    <row r="108" customFormat="1" ht="15" customHeight="1" x14ac:dyDescent="0.25"/>
    <row r="109" customFormat="1" ht="15" customHeight="1" x14ac:dyDescent="0.25"/>
    <row r="110" customFormat="1" ht="15" customHeight="1" x14ac:dyDescent="0.25"/>
    <row r="111" customFormat="1" ht="15" customHeight="1" x14ac:dyDescent="0.25"/>
    <row r="112" customFormat="1" ht="15" customHeight="1" x14ac:dyDescent="0.25"/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  <row r="120" customFormat="1" ht="15" customHeight="1" x14ac:dyDescent="0.25"/>
    <row r="121" customFormat="1" ht="15" customHeight="1" x14ac:dyDescent="0.25"/>
    <row r="122" customFormat="1" ht="15" customHeight="1" x14ac:dyDescent="0.25"/>
    <row r="123" customFormat="1" ht="15" customHeight="1" x14ac:dyDescent="0.25"/>
    <row r="124" customFormat="1" ht="15" customHeight="1" x14ac:dyDescent="0.25"/>
    <row r="125" customFormat="1" ht="15" customHeight="1" x14ac:dyDescent="0.25"/>
    <row r="126" customFormat="1" ht="15" customHeight="1" x14ac:dyDescent="0.25"/>
    <row r="127" customFormat="1" ht="15" customHeight="1" x14ac:dyDescent="0.25"/>
    <row r="128" customFormat="1" ht="15" customHeight="1" x14ac:dyDescent="0.25"/>
    <row r="129" customFormat="1" ht="15" customHeight="1" x14ac:dyDescent="0.25"/>
    <row r="130" customFormat="1" ht="15" customHeight="1" x14ac:dyDescent="0.25"/>
    <row r="131" customFormat="1" ht="15" customHeight="1" x14ac:dyDescent="0.25"/>
    <row r="132" customFormat="1" ht="15" customHeight="1" x14ac:dyDescent="0.25"/>
    <row r="133" customFormat="1" ht="15" customHeight="1" x14ac:dyDescent="0.25"/>
    <row r="134" customFormat="1" ht="15" customHeight="1" x14ac:dyDescent="0.25"/>
    <row r="135" customFormat="1" ht="15" customHeight="1" x14ac:dyDescent="0.25"/>
    <row r="136" customFormat="1" ht="15" customHeight="1" x14ac:dyDescent="0.25"/>
    <row r="137" customFormat="1" ht="15" customHeight="1" x14ac:dyDescent="0.25"/>
    <row r="138" customFormat="1" ht="15" customHeight="1" x14ac:dyDescent="0.25"/>
    <row r="139" customFormat="1" ht="15" customHeight="1" x14ac:dyDescent="0.25"/>
    <row r="140" customFormat="1" ht="15" customHeight="1" x14ac:dyDescent="0.25"/>
    <row r="141" customFormat="1" ht="15" customHeight="1" x14ac:dyDescent="0.25"/>
    <row r="142" customFormat="1" ht="15" customHeight="1" x14ac:dyDescent="0.25"/>
    <row r="143" customFormat="1" ht="15" customHeight="1" x14ac:dyDescent="0.25"/>
    <row r="144" customFormat="1" ht="15" customHeight="1" x14ac:dyDescent="0.25"/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customFormat="1" ht="15" customHeight="1" x14ac:dyDescent="0.25"/>
    <row r="178" customFormat="1" ht="15" customHeight="1" x14ac:dyDescent="0.25"/>
    <row r="179" customFormat="1" ht="15" customHeight="1" x14ac:dyDescent="0.25"/>
    <row r="180" customFormat="1" ht="15" customHeight="1" x14ac:dyDescent="0.25"/>
    <row r="181" customFormat="1" ht="15" customHeight="1" x14ac:dyDescent="0.25"/>
    <row r="182" customFormat="1" ht="15" customHeight="1" x14ac:dyDescent="0.25"/>
    <row r="183" customFormat="1" ht="15" customHeight="1" x14ac:dyDescent="0.25"/>
    <row r="184" customFormat="1" ht="15" customHeight="1" x14ac:dyDescent="0.25"/>
    <row r="185" customFormat="1" ht="15" customHeight="1" x14ac:dyDescent="0.25"/>
    <row r="186" customFormat="1" ht="15" customHeight="1" x14ac:dyDescent="0.25"/>
    <row r="187" customFormat="1" ht="15" customHeight="1" x14ac:dyDescent="0.25"/>
    <row r="188" customFormat="1" ht="15" customHeight="1" x14ac:dyDescent="0.25"/>
    <row r="189" customFormat="1" ht="15" customHeight="1" x14ac:dyDescent="0.25"/>
    <row r="190" customFormat="1" ht="15" customHeight="1" x14ac:dyDescent="0.25"/>
    <row r="191" customFormat="1" ht="15" customHeight="1" x14ac:dyDescent="0.25"/>
    <row r="192" customFormat="1" ht="15" customHeight="1" x14ac:dyDescent="0.25"/>
    <row r="193" customFormat="1" ht="15" customHeight="1" x14ac:dyDescent="0.25"/>
    <row r="194" customFormat="1" ht="15" customHeight="1" x14ac:dyDescent="0.25"/>
    <row r="195" customFormat="1" ht="15" customHeight="1" x14ac:dyDescent="0.25"/>
    <row r="196" customFormat="1" ht="15" customHeight="1" x14ac:dyDescent="0.25"/>
    <row r="197" customFormat="1" ht="15" customHeight="1" x14ac:dyDescent="0.25"/>
    <row r="198" customFormat="1" ht="15" customHeight="1" x14ac:dyDescent="0.25"/>
    <row r="199" customFormat="1" ht="15" customHeight="1" x14ac:dyDescent="0.25"/>
    <row r="200" customFormat="1" ht="15" customHeight="1" x14ac:dyDescent="0.25"/>
    <row r="201" customFormat="1" ht="15" customHeight="1" x14ac:dyDescent="0.25"/>
    <row r="202" customFormat="1" ht="15" customHeight="1" x14ac:dyDescent="0.25"/>
    <row r="203" customFormat="1" ht="15" customHeight="1" x14ac:dyDescent="0.25"/>
    <row r="204" customFormat="1" ht="15" customHeight="1" x14ac:dyDescent="0.25"/>
    <row r="205" customFormat="1" ht="15" customHeight="1" x14ac:dyDescent="0.25"/>
    <row r="206" customFormat="1" ht="15" customHeight="1" x14ac:dyDescent="0.25"/>
    <row r="207" customFormat="1" ht="15" customHeight="1" x14ac:dyDescent="0.25"/>
    <row r="208" customFormat="1" ht="15" customHeight="1" x14ac:dyDescent="0.25"/>
    <row r="209" customFormat="1" ht="15" customHeight="1" x14ac:dyDescent="0.25"/>
    <row r="210" customFormat="1" ht="15" customHeight="1" x14ac:dyDescent="0.25"/>
    <row r="211" customFormat="1" ht="15" customHeight="1" x14ac:dyDescent="0.25"/>
    <row r="212" customFormat="1" ht="15" customHeight="1" x14ac:dyDescent="0.25"/>
    <row r="213" customFormat="1" ht="15" customHeight="1" x14ac:dyDescent="0.25"/>
    <row r="214" customFormat="1" ht="15" customHeight="1" x14ac:dyDescent="0.25"/>
    <row r="215" customFormat="1" ht="15" customHeight="1" x14ac:dyDescent="0.25"/>
    <row r="216" customFormat="1" ht="15" customHeight="1" x14ac:dyDescent="0.25"/>
    <row r="217" customFormat="1" ht="15" customHeight="1" x14ac:dyDescent="0.25"/>
    <row r="218" customFormat="1" ht="15" customHeight="1" x14ac:dyDescent="0.25"/>
    <row r="219" customFormat="1" ht="15" customHeight="1" x14ac:dyDescent="0.25"/>
    <row r="220" customFormat="1" ht="15" customHeight="1" x14ac:dyDescent="0.25"/>
    <row r="221" customFormat="1" ht="15" customHeight="1" x14ac:dyDescent="0.25"/>
    <row r="222" customFormat="1" ht="15" customHeight="1" x14ac:dyDescent="0.25"/>
    <row r="223" customFormat="1" ht="15" customHeight="1" x14ac:dyDescent="0.25"/>
    <row r="224" customFormat="1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  <row r="232" customFormat="1" ht="15" customHeight="1" x14ac:dyDescent="0.25"/>
    <row r="233" customFormat="1" ht="15" customHeight="1" x14ac:dyDescent="0.25"/>
    <row r="234" customFormat="1" ht="15" customHeight="1" x14ac:dyDescent="0.25"/>
    <row r="235" customFormat="1" ht="15" customHeight="1" x14ac:dyDescent="0.25"/>
    <row r="236" customFormat="1" ht="15" customHeight="1" x14ac:dyDescent="0.25"/>
    <row r="237" customFormat="1" ht="15" customHeight="1" x14ac:dyDescent="0.25"/>
    <row r="238" customFormat="1" ht="15" customHeight="1" x14ac:dyDescent="0.25"/>
    <row r="239" customFormat="1" ht="15" customHeight="1" x14ac:dyDescent="0.25"/>
    <row r="240" customFormat="1" ht="15" customHeight="1" x14ac:dyDescent="0.25"/>
    <row r="241" customFormat="1" ht="15" customHeight="1" x14ac:dyDescent="0.25"/>
    <row r="242" customFormat="1" ht="15" customHeight="1" x14ac:dyDescent="0.25"/>
    <row r="243" customFormat="1" ht="15" customHeight="1" x14ac:dyDescent="0.25"/>
    <row r="244" customFormat="1" ht="15" customHeight="1" x14ac:dyDescent="0.25"/>
    <row r="245" customFormat="1" ht="15" customHeight="1" x14ac:dyDescent="0.25"/>
    <row r="246" customFormat="1" ht="15" customHeight="1" x14ac:dyDescent="0.25"/>
    <row r="247" customFormat="1" ht="15" customHeight="1" x14ac:dyDescent="0.25"/>
    <row r="248" customFormat="1" ht="15" customHeight="1" x14ac:dyDescent="0.25"/>
    <row r="249" customFormat="1" ht="15" customHeight="1" x14ac:dyDescent="0.25"/>
    <row r="250" customFormat="1" ht="15" customHeight="1" x14ac:dyDescent="0.25"/>
    <row r="251" customFormat="1" ht="15" customHeight="1" x14ac:dyDescent="0.25"/>
    <row r="252" customFormat="1" ht="15" customHeight="1" x14ac:dyDescent="0.25"/>
    <row r="253" customFormat="1" ht="15" customHeight="1" x14ac:dyDescent="0.25"/>
    <row r="254" customFormat="1" ht="15" customHeight="1" x14ac:dyDescent="0.25"/>
    <row r="255" customFormat="1" ht="15" customHeight="1" x14ac:dyDescent="0.25"/>
    <row r="256" customFormat="1" ht="15" customHeight="1" x14ac:dyDescent="0.25"/>
    <row r="257" customFormat="1" ht="15" customHeight="1" x14ac:dyDescent="0.25"/>
    <row r="258" customFormat="1" ht="15" customHeight="1" x14ac:dyDescent="0.25"/>
    <row r="259" customFormat="1" ht="15" customHeight="1" x14ac:dyDescent="0.25"/>
    <row r="260" customFormat="1" ht="15" customHeight="1" x14ac:dyDescent="0.25"/>
    <row r="261" customFormat="1" ht="15" customHeight="1" x14ac:dyDescent="0.25"/>
    <row r="262" customFormat="1" ht="15" customHeight="1" x14ac:dyDescent="0.25"/>
    <row r="263" customFormat="1" ht="15" customHeight="1" x14ac:dyDescent="0.25"/>
    <row r="264" customFormat="1" ht="15" customHeight="1" x14ac:dyDescent="0.25"/>
    <row r="265" customFormat="1" ht="15" customHeight="1" x14ac:dyDescent="0.25"/>
    <row r="266" customFormat="1" ht="15" customHeight="1" x14ac:dyDescent="0.25"/>
    <row r="267" customFormat="1" ht="15" customHeight="1" x14ac:dyDescent="0.25"/>
    <row r="268" customFormat="1" ht="15" customHeight="1" x14ac:dyDescent="0.25"/>
    <row r="269" customFormat="1" ht="15" customHeight="1" x14ac:dyDescent="0.25"/>
    <row r="270" customFormat="1" ht="15" customHeight="1" x14ac:dyDescent="0.25"/>
    <row r="271" customFormat="1" ht="15" customHeight="1" x14ac:dyDescent="0.25"/>
    <row r="272" customFormat="1" ht="15" customHeight="1" x14ac:dyDescent="0.25"/>
    <row r="273" customFormat="1" ht="15" customHeight="1" x14ac:dyDescent="0.25"/>
    <row r="274" customFormat="1" ht="15" customHeight="1" x14ac:dyDescent="0.25"/>
    <row r="275" customFormat="1" ht="15" customHeight="1" x14ac:dyDescent="0.25"/>
    <row r="276" customFormat="1" ht="15" customHeight="1" x14ac:dyDescent="0.25"/>
    <row r="277" customFormat="1" ht="15" customHeight="1" x14ac:dyDescent="0.25"/>
    <row r="278" customFormat="1" ht="15" customHeight="1" x14ac:dyDescent="0.25"/>
    <row r="279" customFormat="1" ht="15" customHeight="1" x14ac:dyDescent="0.25"/>
    <row r="280" customFormat="1" ht="15" customHeight="1" x14ac:dyDescent="0.25"/>
    <row r="281" customFormat="1" ht="15" customHeight="1" x14ac:dyDescent="0.25"/>
    <row r="282" customFormat="1" ht="15" customHeight="1" x14ac:dyDescent="0.25"/>
    <row r="283" customFormat="1" ht="15" customHeight="1" x14ac:dyDescent="0.25"/>
    <row r="284" customFormat="1" ht="15" customHeight="1" x14ac:dyDescent="0.25"/>
    <row r="285" customFormat="1" ht="15" customHeight="1" x14ac:dyDescent="0.25"/>
    <row r="286" customFormat="1" ht="15" customHeight="1" x14ac:dyDescent="0.25"/>
    <row r="287" customFormat="1" ht="15" customHeight="1" x14ac:dyDescent="0.25"/>
    <row r="288" customFormat="1" ht="15" customHeight="1" x14ac:dyDescent="0.25"/>
    <row r="289" customFormat="1" ht="15" customHeight="1" x14ac:dyDescent="0.25"/>
    <row r="290" customFormat="1" ht="15" customHeight="1" x14ac:dyDescent="0.25"/>
    <row r="291" customFormat="1" ht="15" customHeight="1" x14ac:dyDescent="0.25"/>
    <row r="292" customFormat="1" ht="15" customHeight="1" x14ac:dyDescent="0.25"/>
    <row r="293" customFormat="1" ht="15" customHeight="1" x14ac:dyDescent="0.25"/>
    <row r="294" customFormat="1" ht="15" customHeight="1" x14ac:dyDescent="0.25"/>
    <row r="295" customFormat="1" ht="15" customHeight="1" x14ac:dyDescent="0.25"/>
    <row r="296" customFormat="1" ht="15" customHeight="1" x14ac:dyDescent="0.25"/>
    <row r="297" customFormat="1" ht="15" customHeight="1" x14ac:dyDescent="0.25"/>
    <row r="298" customFormat="1" ht="15" customHeight="1" x14ac:dyDescent="0.25"/>
    <row r="299" customFormat="1" ht="15" customHeight="1" x14ac:dyDescent="0.25"/>
    <row r="300" customFormat="1" ht="15" customHeight="1" x14ac:dyDescent="0.25"/>
    <row r="301" customFormat="1" ht="15" customHeight="1" x14ac:dyDescent="0.25"/>
    <row r="302" customFormat="1" ht="15" customHeight="1" x14ac:dyDescent="0.25"/>
    <row r="303" customFormat="1" ht="15" customHeight="1" x14ac:dyDescent="0.25"/>
    <row r="304" customFormat="1" ht="15" customHeight="1" x14ac:dyDescent="0.25"/>
    <row r="305" customFormat="1" ht="15" customHeight="1" x14ac:dyDescent="0.25"/>
    <row r="306" customFormat="1" ht="15" customHeight="1" x14ac:dyDescent="0.25"/>
    <row r="307" customFormat="1" ht="15" customHeight="1" x14ac:dyDescent="0.25"/>
    <row r="308" customFormat="1" ht="15" customHeight="1" x14ac:dyDescent="0.25"/>
    <row r="309" customFormat="1" ht="15" customHeight="1" x14ac:dyDescent="0.25"/>
    <row r="310" customFormat="1" ht="15" customHeight="1" x14ac:dyDescent="0.25"/>
    <row r="311" customFormat="1" ht="15" customHeight="1" x14ac:dyDescent="0.25"/>
    <row r="312" customFormat="1" ht="15" customHeight="1" x14ac:dyDescent="0.25"/>
    <row r="313" customFormat="1" ht="15" customHeight="1" x14ac:dyDescent="0.25"/>
    <row r="314" customFormat="1" ht="15" customHeight="1" x14ac:dyDescent="0.25"/>
    <row r="315" customFormat="1" ht="15" customHeight="1" x14ac:dyDescent="0.25"/>
    <row r="316" customFormat="1" ht="15" customHeight="1" x14ac:dyDescent="0.25"/>
    <row r="317" customFormat="1" ht="15" customHeight="1" x14ac:dyDescent="0.25"/>
    <row r="318" customFormat="1" ht="15" customHeight="1" x14ac:dyDescent="0.25"/>
    <row r="319" customFormat="1" ht="15" customHeight="1" x14ac:dyDescent="0.25"/>
    <row r="320" customFormat="1" ht="15" customHeight="1" x14ac:dyDescent="0.25"/>
    <row r="321" customFormat="1" ht="15" customHeight="1" x14ac:dyDescent="0.25"/>
  </sheetData>
  <conditionalFormatting sqref="H39">
    <cfRule type="cellIs" dxfId="21" priority="3" operator="lessThan">
      <formula>$Q19</formula>
    </cfRule>
    <cfRule type="cellIs" dxfId="20" priority="4" operator="greaterThan">
      <formula>$Q19</formula>
    </cfRule>
  </conditionalFormatting>
  <conditionalFormatting sqref="E39:G39">
    <cfRule type="cellIs" dxfId="19" priority="7" operator="lessThan">
      <formula>$Q19</formula>
    </cfRule>
    <cfRule type="cellIs" dxfId="18" priority="8" operator="greaterThan">
      <formula>$Q19</formula>
    </cfRule>
  </conditionalFormatting>
  <conditionalFormatting sqref="Q19">
    <cfRule type="cellIs" dxfId="17" priority="1" operator="greaterThan">
      <formula>$AH$27</formula>
    </cfRule>
    <cfRule type="cellIs" dxfId="16" priority="2" operator="lessThanOrEqual">
      <formula>$AH$27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1"/>
  <sheetViews>
    <sheetView topLeftCell="A7" zoomScale="71" zoomScaleNormal="71" workbookViewId="0">
      <selection activeCell="A19" sqref="A19:X40"/>
    </sheetView>
  </sheetViews>
  <sheetFormatPr defaultRowHeight="15" x14ac:dyDescent="0.25"/>
  <cols>
    <col min="1" max="1" width="11.85546875" customWidth="1"/>
    <col min="4" max="4" width="9" customWidth="1"/>
    <col min="5" max="5" width="11.42578125" customWidth="1"/>
    <col min="6" max="6" width="10.5703125" customWidth="1"/>
    <col min="7" max="7" width="12.85546875" customWidth="1"/>
    <col min="8" max="8" width="10.28515625" customWidth="1"/>
    <col min="9" max="9" width="9.140625" customWidth="1"/>
    <col min="10" max="10" width="10" customWidth="1"/>
    <col min="11" max="11" width="9.7109375" customWidth="1"/>
    <col min="13" max="13" width="10" customWidth="1"/>
    <col min="14" max="14" width="9.7109375" customWidth="1"/>
    <col min="15" max="15" width="9.5703125" bestFit="1" customWidth="1"/>
    <col min="16" max="16" width="9.28515625" customWidth="1"/>
    <col min="17" max="17" width="10.5703125" customWidth="1"/>
    <col min="21" max="21" width="9.140625" style="67"/>
    <col min="22" max="22" width="11.7109375" style="26" bestFit="1" customWidth="1"/>
    <col min="23" max="24" width="9.140625" style="26"/>
    <col min="26" max="26" width="9.5703125" customWidth="1"/>
    <col min="27" max="27" width="9.28515625" customWidth="1"/>
    <col min="28" max="28" width="10.140625" customWidth="1"/>
    <col min="35" max="35" width="131.140625" customWidth="1"/>
  </cols>
  <sheetData>
    <row r="1" spans="1:35" ht="63.75" thickBot="1" x14ac:dyDescent="0.4">
      <c r="A1" s="27" t="s">
        <v>220</v>
      </c>
      <c r="B1" s="27" t="s">
        <v>224</v>
      </c>
      <c r="C1" s="27" t="s">
        <v>245</v>
      </c>
      <c r="D1" s="33" t="s">
        <v>237</v>
      </c>
      <c r="E1" s="33" t="s">
        <v>238</v>
      </c>
      <c r="F1" s="33" t="s">
        <v>239</v>
      </c>
      <c r="G1" s="27" t="s">
        <v>240</v>
      </c>
      <c r="H1" s="27" t="s">
        <v>247</v>
      </c>
      <c r="I1" s="27" t="s">
        <v>241</v>
      </c>
      <c r="J1" s="27" t="s">
        <v>248</v>
      </c>
      <c r="K1" s="27" t="s">
        <v>228</v>
      </c>
      <c r="L1" s="27" t="s">
        <v>242</v>
      </c>
      <c r="M1" s="27" t="s">
        <v>243</v>
      </c>
      <c r="N1" s="33" t="s">
        <v>105</v>
      </c>
      <c r="O1" s="33" t="s">
        <v>102</v>
      </c>
      <c r="P1" s="27" t="s">
        <v>246</v>
      </c>
      <c r="Q1" s="27" t="s">
        <v>104</v>
      </c>
      <c r="R1" s="45"/>
      <c r="S1" s="38" t="s">
        <v>138</v>
      </c>
      <c r="T1" s="33" t="s">
        <v>210</v>
      </c>
      <c r="U1" s="66" t="s">
        <v>244</v>
      </c>
      <c r="V1" s="33" t="s">
        <v>213</v>
      </c>
      <c r="W1" s="33" t="s">
        <v>231</v>
      </c>
      <c r="X1" s="33" t="s">
        <v>232</v>
      </c>
      <c r="Y1" s="27" t="s">
        <v>233</v>
      </c>
      <c r="Z1" s="27" t="s">
        <v>234</v>
      </c>
      <c r="AA1" s="27" t="s">
        <v>235</v>
      </c>
      <c r="AB1" s="27" t="s">
        <v>259</v>
      </c>
      <c r="AC1" s="27" t="s">
        <v>253</v>
      </c>
      <c r="AD1" s="40" t="s">
        <v>146</v>
      </c>
      <c r="AE1" s="40"/>
    </row>
    <row r="2" spans="1:35" ht="15" customHeight="1" thickBot="1" x14ac:dyDescent="0.3">
      <c r="A2" s="5">
        <v>9</v>
      </c>
      <c r="B2" s="31">
        <f>A2+L2</f>
        <v>9.5</v>
      </c>
      <c r="C2" s="102">
        <f>(A2+B2)/2</f>
        <v>9.25</v>
      </c>
      <c r="D2" s="34">
        <f t="shared" ref="D2:D17" si="0">90-(90-$AH$15)*SIN(((180*(C2-$AH$16))/$AH$18*3.1416/180))</f>
        <v>33.70689293874041</v>
      </c>
      <c r="E2" s="34">
        <f t="shared" ref="E2:E17" si="1">$AH$21*((COS(D2*3.1416/180))^0.3)</f>
        <v>1277.4767580980367</v>
      </c>
      <c r="F2" s="34">
        <f t="shared" ref="F2:F17" si="2">0.5*(((-3.64*10^-14)*Y2^3)+((3.88*10^-9)*Y2^2)-((1.18*10^-4)*Y2)+1.17)*T2^3*$AH$5</f>
        <v>1512.5818711470076</v>
      </c>
      <c r="G2">
        <f t="shared" ref="G2:G17" si="3">0.278*$AH$11*T2*SIN(U2)</f>
        <v>0</v>
      </c>
      <c r="H2">
        <f t="shared" ref="H2:H17" si="4">(5.46*10^-7)*((T2^2-T2^2)*(T2)/(V2))</f>
        <v>0</v>
      </c>
      <c r="I2" s="34">
        <f t="shared" ref="I2:I17" si="5">0.278*$AH$6*(1+(T2)/161)*$AH$11*(T2)</f>
        <v>384.9088672991802</v>
      </c>
      <c r="J2">
        <f t="shared" ref="J2:J17" si="6">(F2+G2+H2+I2)/$AH$28</f>
        <v>2108.3230427179865</v>
      </c>
      <c r="K2">
        <f>J2/745</f>
        <v>2.8299638157288407</v>
      </c>
      <c r="L2">
        <v>0.5</v>
      </c>
      <c r="M2" s="26">
        <f t="shared" ref="M2:M17" si="7">J2-E2</f>
        <v>830.84628461994976</v>
      </c>
      <c r="N2" s="34">
        <f t="shared" ref="N2:N17" si="8">$AH$22/(M2^($AH$23-1))</f>
        <v>5264.0187778089085</v>
      </c>
      <c r="O2" s="34">
        <f>IF(N2&lt;6000,N2,6000)</f>
        <v>5264.0187778089085</v>
      </c>
      <c r="P2" s="35">
        <f>(M2*(L2)/($AH$22/M2^($AH$23-1)))</f>
        <v>7.8917488680177228E-2</v>
      </c>
      <c r="Q2" s="35">
        <f>P2</f>
        <v>7.8917488680177228E-2</v>
      </c>
      <c r="R2" s="44"/>
      <c r="S2" s="60">
        <v>25</v>
      </c>
      <c r="T2" s="34">
        <f>S2*1.60934400061</f>
        <v>40.233600015249998</v>
      </c>
      <c r="U2" s="67">
        <f>AC2/(AB2*1000)</f>
        <v>0</v>
      </c>
      <c r="V2" s="26">
        <f>AB2/1.60934400061</f>
        <v>12.5</v>
      </c>
      <c r="W2" s="79">
        <f>'Elevation Data'!B3</f>
        <v>197</v>
      </c>
      <c r="X2" s="79">
        <f>'Elevation Data'!B4</f>
        <v>197</v>
      </c>
      <c r="Y2" s="76">
        <f>(W2+X2)/2</f>
        <v>197</v>
      </c>
      <c r="Z2" s="84">
        <f>'Elevation Data'!A3</f>
        <v>0</v>
      </c>
      <c r="AA2" s="76">
        <f>T2*L2</f>
        <v>20.116800007624999</v>
      </c>
      <c r="AB2" s="31">
        <f>AA2-Z2</f>
        <v>20.116800007624999</v>
      </c>
      <c r="AC2" s="77">
        <f>X2-W2</f>
        <v>0</v>
      </c>
      <c r="AD2" s="81">
        <v>41842</v>
      </c>
      <c r="AE2" s="41"/>
      <c r="AI2" t="s">
        <v>14</v>
      </c>
    </row>
    <row r="3" spans="1:35" ht="15" customHeight="1" thickBot="1" x14ac:dyDescent="0.3">
      <c r="A3">
        <f>B2</f>
        <v>9.5</v>
      </c>
      <c r="B3" s="31">
        <f t="shared" ref="B3:B17" si="9">A3+L3</f>
        <v>10</v>
      </c>
      <c r="C3" s="102">
        <f t="shared" ref="C3:C17" si="10">(A3+A3+L3)/2</f>
        <v>9.75</v>
      </c>
      <c r="D3" s="34">
        <f t="shared" si="0"/>
        <v>28.137241752424437</v>
      </c>
      <c r="E3" s="34">
        <f t="shared" si="1"/>
        <v>1300.0131626957998</v>
      </c>
      <c r="F3" s="34">
        <f t="shared" si="2"/>
        <v>1512.5818711470076</v>
      </c>
      <c r="G3">
        <f t="shared" si="3"/>
        <v>0</v>
      </c>
      <c r="H3">
        <f t="shared" si="4"/>
        <v>0</v>
      </c>
      <c r="I3" s="34">
        <f t="shared" si="5"/>
        <v>384.9088672991802</v>
      </c>
      <c r="J3">
        <f t="shared" si="6"/>
        <v>2108.3230427179865</v>
      </c>
      <c r="K3">
        <f t="shared" ref="K3:K17" si="11">J3/745</f>
        <v>2.8299638157288407</v>
      </c>
      <c r="L3">
        <v>0.5</v>
      </c>
      <c r="M3" s="26">
        <f t="shared" si="7"/>
        <v>808.30988002218669</v>
      </c>
      <c r="N3" s="34">
        <f t="shared" si="8"/>
        <v>5295.9618102585437</v>
      </c>
      <c r="O3" s="34">
        <f t="shared" ref="O3:O17" si="12">IF(N3&lt;6000,N3,6000)</f>
        <v>5295.9618102585437</v>
      </c>
      <c r="P3" s="35">
        <f t="shared" ref="P3:P17" si="13">(M3*(B3-A3)/($AH$22/M3^($AH$23-1)))</f>
        <v>7.6313794262682366E-2</v>
      </c>
      <c r="Q3" s="35">
        <f>Q2+P3</f>
        <v>0.15523128294285959</v>
      </c>
      <c r="R3" s="44"/>
      <c r="S3" s="61">
        <v>25</v>
      </c>
      <c r="T3" s="34">
        <f t="shared" ref="T3:T17" si="14">S3*1.60934400061</f>
        <v>40.233600015249998</v>
      </c>
      <c r="U3" s="67">
        <f t="shared" ref="U3:U17" si="15">AC3/(AB3*1000)</f>
        <v>0</v>
      </c>
      <c r="V3" s="26">
        <f t="shared" ref="V3:V17" si="16">AB3/1.60934400061</f>
        <v>12.5</v>
      </c>
      <c r="W3" s="79">
        <f>X2</f>
        <v>197</v>
      </c>
      <c r="X3" s="79">
        <f>'Elevation Data'!B5</f>
        <v>197</v>
      </c>
      <c r="Y3" s="76">
        <f t="shared" ref="Y3:Y17" si="17">(W3+X3)/2</f>
        <v>197</v>
      </c>
      <c r="Z3" s="76">
        <f>AA2</f>
        <v>20.116800007624999</v>
      </c>
      <c r="AA3" s="76">
        <f>T3*L3+Z3</f>
        <v>40.233600015249998</v>
      </c>
      <c r="AB3" s="31">
        <f t="shared" ref="AB3:AB17" si="18">AA3-Z3</f>
        <v>20.116800007624999</v>
      </c>
      <c r="AC3" s="78">
        <f t="shared" ref="AC3:AC17" si="19">X3-W3</f>
        <v>0</v>
      </c>
      <c r="AD3" s="41"/>
      <c r="AE3" s="41"/>
      <c r="AF3" t="s">
        <v>6</v>
      </c>
      <c r="AG3" t="s">
        <v>2</v>
      </c>
      <c r="AH3" s="103">
        <v>0.45</v>
      </c>
      <c r="AI3" s="4" t="s">
        <v>140</v>
      </c>
    </row>
    <row r="4" spans="1:35" ht="15" customHeight="1" thickBot="1" x14ac:dyDescent="0.4">
      <c r="A4">
        <f t="shared" ref="A4:A17" si="20">B3</f>
        <v>10</v>
      </c>
      <c r="B4" s="31">
        <f t="shared" si="9"/>
        <v>10.5</v>
      </c>
      <c r="C4" s="102">
        <f t="shared" si="10"/>
        <v>10.25</v>
      </c>
      <c r="D4" s="34">
        <f t="shared" si="0"/>
        <v>23.346171429751209</v>
      </c>
      <c r="E4" s="34">
        <f t="shared" si="1"/>
        <v>1315.844562800165</v>
      </c>
      <c r="F4" s="34">
        <f t="shared" si="2"/>
        <v>1512.5818711470076</v>
      </c>
      <c r="G4">
        <f t="shared" si="3"/>
        <v>0</v>
      </c>
      <c r="H4">
        <f t="shared" si="4"/>
        <v>0</v>
      </c>
      <c r="I4" s="34">
        <f t="shared" si="5"/>
        <v>384.9088672991802</v>
      </c>
      <c r="J4">
        <f t="shared" si="6"/>
        <v>2108.3230427179865</v>
      </c>
      <c r="K4">
        <f t="shared" si="11"/>
        <v>2.8299638157288407</v>
      </c>
      <c r="L4">
        <v>0.5</v>
      </c>
      <c r="M4" s="26">
        <f t="shared" si="7"/>
        <v>792.47847991782146</v>
      </c>
      <c r="N4" s="34">
        <f t="shared" si="8"/>
        <v>5319.0581083312218</v>
      </c>
      <c r="O4" s="34">
        <f t="shared" si="12"/>
        <v>5319.0581083312218</v>
      </c>
      <c r="P4" s="35">
        <f t="shared" si="13"/>
        <v>7.4494249148788702E-2</v>
      </c>
      <c r="Q4" s="35">
        <f t="shared" ref="Q4:Q17" si="21">Q3+P4</f>
        <v>0.22972553209164831</v>
      </c>
      <c r="R4" s="44"/>
      <c r="S4" s="61">
        <v>25</v>
      </c>
      <c r="T4" s="34">
        <f t="shared" si="14"/>
        <v>40.233600015249998</v>
      </c>
      <c r="U4" s="67">
        <f t="shared" si="15"/>
        <v>0</v>
      </c>
      <c r="V4" s="26">
        <f t="shared" si="16"/>
        <v>12.499999999999998</v>
      </c>
      <c r="W4" s="79">
        <f t="shared" ref="W4:W17" si="22">X3</f>
        <v>197</v>
      </c>
      <c r="X4" s="79">
        <f>'Elevation Data'!B6</f>
        <v>197</v>
      </c>
      <c r="Y4" s="76">
        <f t="shared" si="17"/>
        <v>197</v>
      </c>
      <c r="Z4" s="76">
        <f t="shared" ref="Z4:Z17" si="23">AA3</f>
        <v>40.233600015249998</v>
      </c>
      <c r="AA4" s="76">
        <f t="shared" ref="AA4:AA17" si="24">T4*L4+Z4</f>
        <v>60.350400022874993</v>
      </c>
      <c r="AB4" s="31">
        <f t="shared" si="18"/>
        <v>20.116800007624995</v>
      </c>
      <c r="AC4" s="78">
        <f t="shared" si="19"/>
        <v>0</v>
      </c>
      <c r="AD4" s="41"/>
      <c r="AE4" s="41"/>
      <c r="AF4" t="s">
        <v>8</v>
      </c>
      <c r="AG4" t="s">
        <v>2</v>
      </c>
      <c r="AH4" s="103">
        <v>0.09</v>
      </c>
      <c r="AI4" t="s">
        <v>141</v>
      </c>
    </row>
    <row r="5" spans="1:35" ht="15" customHeight="1" x14ac:dyDescent="0.35">
      <c r="A5">
        <f t="shared" si="20"/>
        <v>10.5</v>
      </c>
      <c r="B5" s="31">
        <f t="shared" si="9"/>
        <v>11</v>
      </c>
      <c r="C5" s="102">
        <f t="shared" si="10"/>
        <v>10.75</v>
      </c>
      <c r="D5" s="34">
        <f t="shared" si="0"/>
        <v>19.393980537665882</v>
      </c>
      <c r="E5" s="34">
        <f t="shared" si="1"/>
        <v>1326.5475416717863</v>
      </c>
      <c r="F5" s="34">
        <f t="shared" si="2"/>
        <v>1905.4175340663394</v>
      </c>
      <c r="G5">
        <f t="shared" si="3"/>
        <v>0</v>
      </c>
      <c r="H5">
        <f t="shared" si="4"/>
        <v>0</v>
      </c>
      <c r="I5" s="34">
        <f t="shared" si="5"/>
        <v>422.35063368381822</v>
      </c>
      <c r="J5">
        <f t="shared" si="6"/>
        <v>2586.409075277953</v>
      </c>
      <c r="K5">
        <f t="shared" si="11"/>
        <v>3.4716900339301384</v>
      </c>
      <c r="L5">
        <v>0.5</v>
      </c>
      <c r="M5" s="26">
        <f t="shared" si="7"/>
        <v>1259.8615336061666</v>
      </c>
      <c r="N5" s="34">
        <f t="shared" si="8"/>
        <v>4803.3138039653977</v>
      </c>
      <c r="O5" s="34">
        <f t="shared" si="12"/>
        <v>4803.3138039653977</v>
      </c>
      <c r="P5" s="35">
        <f t="shared" si="13"/>
        <v>0.13114503705401073</v>
      </c>
      <c r="Q5" s="35">
        <f t="shared" si="21"/>
        <v>0.36087056914565907</v>
      </c>
      <c r="R5" s="44"/>
      <c r="S5" s="61">
        <v>27</v>
      </c>
      <c r="T5" s="34">
        <f t="shared" si="14"/>
        <v>43.45228801647</v>
      </c>
      <c r="U5" s="67">
        <f t="shared" si="15"/>
        <v>0</v>
      </c>
      <c r="V5" s="26">
        <f t="shared" si="16"/>
        <v>13.499999999999998</v>
      </c>
      <c r="W5" s="79">
        <f t="shared" si="22"/>
        <v>197</v>
      </c>
      <c r="X5" s="79">
        <f>'Elevation Data'!B7</f>
        <v>197</v>
      </c>
      <c r="Y5" s="76">
        <f t="shared" si="17"/>
        <v>197</v>
      </c>
      <c r="Z5" s="76">
        <f t="shared" si="23"/>
        <v>60.350400022874993</v>
      </c>
      <c r="AA5" s="76">
        <f t="shared" si="24"/>
        <v>82.076544031109989</v>
      </c>
      <c r="AB5" s="31">
        <f t="shared" si="18"/>
        <v>21.726144008234996</v>
      </c>
      <c r="AC5" s="78">
        <f t="shared" si="19"/>
        <v>0</v>
      </c>
      <c r="AD5" s="41"/>
      <c r="AE5" s="41"/>
      <c r="AF5" t="s">
        <v>20</v>
      </c>
      <c r="AG5" t="s">
        <v>2</v>
      </c>
      <c r="AH5">
        <f>AH3*AH4</f>
        <v>4.0500000000000001E-2</v>
      </c>
      <c r="AI5" t="s">
        <v>112</v>
      </c>
    </row>
    <row r="6" spans="1:35" ht="15" customHeight="1" thickBot="1" x14ac:dyDescent="0.4">
      <c r="A6">
        <f t="shared" si="20"/>
        <v>11</v>
      </c>
      <c r="B6" s="31">
        <f t="shared" si="9"/>
        <v>11.5</v>
      </c>
      <c r="C6" s="102">
        <f t="shared" si="10"/>
        <v>11.25</v>
      </c>
      <c r="D6" s="34">
        <f t="shared" si="0"/>
        <v>16.33040982949413</v>
      </c>
      <c r="E6" s="34">
        <f t="shared" si="1"/>
        <v>1333.4245417369436</v>
      </c>
      <c r="F6" s="34">
        <f t="shared" si="2"/>
        <v>1905.4175340663394</v>
      </c>
      <c r="G6">
        <f t="shared" si="3"/>
        <v>0</v>
      </c>
      <c r="H6">
        <f t="shared" si="4"/>
        <v>0</v>
      </c>
      <c r="I6" s="34">
        <f t="shared" si="5"/>
        <v>422.35063368381822</v>
      </c>
      <c r="J6">
        <f t="shared" si="6"/>
        <v>2586.409075277953</v>
      </c>
      <c r="K6">
        <f t="shared" si="11"/>
        <v>3.4716900339301384</v>
      </c>
      <c r="L6">
        <v>0.5</v>
      </c>
      <c r="M6" s="26">
        <f t="shared" si="7"/>
        <v>1252.9845335410093</v>
      </c>
      <c r="N6" s="34">
        <f t="shared" si="8"/>
        <v>4809.1012822192451</v>
      </c>
      <c r="O6" s="37">
        <f t="shared" si="12"/>
        <v>4809.1012822192451</v>
      </c>
      <c r="P6" s="35">
        <f t="shared" si="13"/>
        <v>0.13027221304047867</v>
      </c>
      <c r="Q6" s="35">
        <f t="shared" si="21"/>
        <v>0.49114278218613772</v>
      </c>
      <c r="R6" s="46"/>
      <c r="S6" s="61">
        <v>27</v>
      </c>
      <c r="T6" s="34">
        <f t="shared" si="14"/>
        <v>43.45228801647</v>
      </c>
      <c r="U6" s="67">
        <f t="shared" si="15"/>
        <v>0</v>
      </c>
      <c r="V6" s="26">
        <f t="shared" si="16"/>
        <v>13.499999999999998</v>
      </c>
      <c r="W6" s="79">
        <f t="shared" si="22"/>
        <v>197</v>
      </c>
      <c r="X6" s="79">
        <f>'Elevation Data'!B8</f>
        <v>197</v>
      </c>
      <c r="Y6" s="76">
        <f t="shared" si="17"/>
        <v>197</v>
      </c>
      <c r="Z6" s="76">
        <f t="shared" si="23"/>
        <v>82.076544031109989</v>
      </c>
      <c r="AA6" s="76">
        <f t="shared" si="24"/>
        <v>103.80268803934499</v>
      </c>
      <c r="AB6" s="31">
        <f t="shared" si="18"/>
        <v>21.726144008234996</v>
      </c>
      <c r="AC6" s="78">
        <f t="shared" si="19"/>
        <v>0</v>
      </c>
      <c r="AD6" s="42"/>
      <c r="AE6" s="42"/>
      <c r="AF6" t="s">
        <v>33</v>
      </c>
      <c r="AG6" t="s">
        <v>2</v>
      </c>
      <c r="AH6">
        <v>5.4999999999999997E-3</v>
      </c>
      <c r="AI6" s="39" t="s">
        <v>143</v>
      </c>
    </row>
    <row r="7" spans="1:35" ht="15" customHeight="1" thickBot="1" x14ac:dyDescent="0.3">
      <c r="A7">
        <f t="shared" si="20"/>
        <v>11.5</v>
      </c>
      <c r="B7" s="31">
        <f t="shared" si="9"/>
        <v>12</v>
      </c>
      <c r="C7" s="102">
        <f t="shared" si="10"/>
        <v>11.75</v>
      </c>
      <c r="D7" s="34">
        <f t="shared" si="0"/>
        <v>14.194016226966696</v>
      </c>
      <c r="E7" s="34">
        <f t="shared" si="1"/>
        <v>1337.5012336294128</v>
      </c>
      <c r="F7" s="34">
        <f t="shared" si="2"/>
        <v>1905.4175340663394</v>
      </c>
      <c r="G7">
        <f t="shared" si="3"/>
        <v>0</v>
      </c>
      <c r="H7">
        <f t="shared" si="4"/>
        <v>0</v>
      </c>
      <c r="I7" s="34">
        <f t="shared" si="5"/>
        <v>422.35063368381822</v>
      </c>
      <c r="J7">
        <f t="shared" si="6"/>
        <v>2586.409075277953</v>
      </c>
      <c r="K7">
        <f t="shared" si="11"/>
        <v>3.4716900339301384</v>
      </c>
      <c r="L7">
        <v>0.5</v>
      </c>
      <c r="M7" s="26">
        <f t="shared" si="7"/>
        <v>1248.9078416485402</v>
      </c>
      <c r="N7" s="34">
        <f t="shared" si="8"/>
        <v>4812.5504311315799</v>
      </c>
      <c r="O7" s="34">
        <f t="shared" si="12"/>
        <v>4812.5504311315799</v>
      </c>
      <c r="P7" s="35">
        <f t="shared" si="13"/>
        <v>0.12975529914134148</v>
      </c>
      <c r="Q7" s="35">
        <f t="shared" si="21"/>
        <v>0.62089808132747915</v>
      </c>
      <c r="R7" s="44"/>
      <c r="S7" s="61">
        <v>27</v>
      </c>
      <c r="T7" s="34">
        <f t="shared" si="14"/>
        <v>43.45228801647</v>
      </c>
      <c r="U7" s="67">
        <f t="shared" si="15"/>
        <v>0</v>
      </c>
      <c r="V7" s="26">
        <f t="shared" si="16"/>
        <v>13.499999999999998</v>
      </c>
      <c r="W7" s="79">
        <f t="shared" si="22"/>
        <v>197</v>
      </c>
      <c r="X7" s="79">
        <f>'Elevation Data'!B9</f>
        <v>197</v>
      </c>
      <c r="Y7" s="76">
        <f t="shared" si="17"/>
        <v>197</v>
      </c>
      <c r="Z7" s="76">
        <f t="shared" si="23"/>
        <v>103.80268803934499</v>
      </c>
      <c r="AA7" s="76">
        <f t="shared" si="24"/>
        <v>125.52883204757998</v>
      </c>
      <c r="AB7" s="31">
        <f t="shared" si="18"/>
        <v>21.726144008234996</v>
      </c>
      <c r="AC7" s="78">
        <f t="shared" si="19"/>
        <v>0</v>
      </c>
      <c r="AD7" s="41"/>
      <c r="AE7" s="41"/>
      <c r="AF7" t="s">
        <v>51</v>
      </c>
      <c r="AG7" t="s">
        <v>2</v>
      </c>
      <c r="AH7" s="103">
        <v>980</v>
      </c>
      <c r="AI7" s="4" t="s">
        <v>42</v>
      </c>
    </row>
    <row r="8" spans="1:35" ht="15" customHeight="1" thickBot="1" x14ac:dyDescent="0.3">
      <c r="A8" s="114">
        <f t="shared" si="20"/>
        <v>12</v>
      </c>
      <c r="B8" s="121">
        <f t="shared" si="9"/>
        <v>12.5</v>
      </c>
      <c r="C8" s="123">
        <f t="shared" si="10"/>
        <v>12.25</v>
      </c>
      <c r="D8" s="113">
        <f t="shared" si="0"/>
        <v>13.011687557643427</v>
      </c>
      <c r="E8" s="113">
        <f t="shared" si="1"/>
        <v>1339.5064023068603</v>
      </c>
      <c r="F8" s="113">
        <f t="shared" si="2"/>
        <v>0</v>
      </c>
      <c r="G8" s="114" t="e">
        <f t="shared" si="3"/>
        <v>#DIV/0!</v>
      </c>
      <c r="H8" s="114" t="e">
        <f t="shared" si="4"/>
        <v>#DIV/0!</v>
      </c>
      <c r="I8" s="113">
        <f t="shared" si="5"/>
        <v>0</v>
      </c>
      <c r="J8" s="114" t="e">
        <f t="shared" si="6"/>
        <v>#DIV/0!</v>
      </c>
      <c r="K8" s="114" t="e">
        <f t="shared" si="11"/>
        <v>#DIV/0!</v>
      </c>
      <c r="L8" s="114">
        <v>0.5</v>
      </c>
      <c r="M8" s="115" t="e">
        <f t="shared" si="7"/>
        <v>#DIV/0!</v>
      </c>
      <c r="N8" s="113" t="e">
        <f t="shared" si="8"/>
        <v>#DIV/0!</v>
      </c>
      <c r="O8" s="113" t="e">
        <f t="shared" si="12"/>
        <v>#DIV/0!</v>
      </c>
      <c r="P8" s="116">
        <f>F21</f>
        <v>-0.1116255335255717</v>
      </c>
      <c r="Q8" s="116">
        <f t="shared" si="21"/>
        <v>0.50927254780190745</v>
      </c>
      <c r="R8" s="44"/>
      <c r="S8" s="117">
        <v>0</v>
      </c>
      <c r="T8" s="113">
        <f t="shared" si="14"/>
        <v>0</v>
      </c>
      <c r="U8" s="118" t="e">
        <f t="shared" si="15"/>
        <v>#DIV/0!</v>
      </c>
      <c r="V8" s="115">
        <f t="shared" si="16"/>
        <v>0</v>
      </c>
      <c r="W8" s="119">
        <f t="shared" si="22"/>
        <v>197</v>
      </c>
      <c r="X8" s="119">
        <f>'Elevation Data'!B10</f>
        <v>197</v>
      </c>
      <c r="Y8" s="120">
        <f t="shared" si="17"/>
        <v>197</v>
      </c>
      <c r="Z8" s="120">
        <f t="shared" si="23"/>
        <v>125.52883204757998</v>
      </c>
      <c r="AA8" s="120">
        <f t="shared" si="24"/>
        <v>125.52883204757998</v>
      </c>
      <c r="AB8" s="121">
        <f t="shared" si="18"/>
        <v>0</v>
      </c>
      <c r="AC8" s="122">
        <f t="shared" si="19"/>
        <v>0</v>
      </c>
      <c r="AD8" s="41"/>
      <c r="AE8" s="41"/>
      <c r="AF8" t="s">
        <v>261</v>
      </c>
      <c r="AG8" t="s">
        <v>2</v>
      </c>
      <c r="AH8" s="103">
        <v>145</v>
      </c>
      <c r="AI8" s="4" t="s">
        <v>262</v>
      </c>
    </row>
    <row r="9" spans="1:35" ht="15" customHeight="1" x14ac:dyDescent="0.25">
      <c r="A9" s="114">
        <f t="shared" si="20"/>
        <v>12.5</v>
      </c>
      <c r="B9" s="121">
        <f t="shared" si="9"/>
        <v>13</v>
      </c>
      <c r="C9" s="123">
        <f t="shared" si="10"/>
        <v>12.75</v>
      </c>
      <c r="D9" s="113">
        <f t="shared" si="0"/>
        <v>12.798304155065011</v>
      </c>
      <c r="E9" s="113">
        <f t="shared" si="1"/>
        <v>1339.849351416535</v>
      </c>
      <c r="F9" s="113">
        <f t="shared" si="2"/>
        <v>0</v>
      </c>
      <c r="G9" s="114" t="e">
        <f t="shared" si="3"/>
        <v>#DIV/0!</v>
      </c>
      <c r="H9" s="114" t="e">
        <f t="shared" si="4"/>
        <v>#DIV/0!</v>
      </c>
      <c r="I9" s="113">
        <f t="shared" si="5"/>
        <v>0</v>
      </c>
      <c r="J9" s="114" t="e">
        <f t="shared" si="6"/>
        <v>#DIV/0!</v>
      </c>
      <c r="K9" s="114" t="e">
        <f t="shared" si="11"/>
        <v>#DIV/0!</v>
      </c>
      <c r="L9" s="114">
        <v>0.5</v>
      </c>
      <c r="M9" s="115" t="e">
        <f t="shared" si="7"/>
        <v>#DIV/0!</v>
      </c>
      <c r="N9" s="113" t="e">
        <f t="shared" si="8"/>
        <v>#DIV/0!</v>
      </c>
      <c r="O9" s="113" t="e">
        <f t="shared" si="12"/>
        <v>#DIV/0!</v>
      </c>
      <c r="P9" s="116">
        <f>F22</f>
        <v>-0.11165411261804459</v>
      </c>
      <c r="Q9" s="116">
        <f t="shared" si="21"/>
        <v>0.39761843518386286</v>
      </c>
      <c r="R9" s="44"/>
      <c r="S9" s="117">
        <v>0</v>
      </c>
      <c r="T9" s="113">
        <f t="shared" si="14"/>
        <v>0</v>
      </c>
      <c r="U9" s="118" t="e">
        <f t="shared" si="15"/>
        <v>#DIV/0!</v>
      </c>
      <c r="V9" s="115">
        <f t="shared" si="16"/>
        <v>0</v>
      </c>
      <c r="W9" s="119">
        <f t="shared" si="22"/>
        <v>197</v>
      </c>
      <c r="X9" s="119">
        <f>'Elevation Data'!B11</f>
        <v>197</v>
      </c>
      <c r="Y9" s="120">
        <f t="shared" si="17"/>
        <v>197</v>
      </c>
      <c r="Z9" s="120">
        <f t="shared" si="23"/>
        <v>125.52883204757998</v>
      </c>
      <c r="AA9" s="120">
        <f t="shared" si="24"/>
        <v>125.52883204757998</v>
      </c>
      <c r="AB9" s="121">
        <f t="shared" si="18"/>
        <v>0</v>
      </c>
      <c r="AC9" s="122">
        <f t="shared" si="19"/>
        <v>0</v>
      </c>
      <c r="AD9" s="41"/>
      <c r="AE9" s="41"/>
      <c r="AF9" t="s">
        <v>49</v>
      </c>
      <c r="AG9" t="s">
        <v>2</v>
      </c>
      <c r="AH9">
        <f>(AH7+AH8)*0.453592</f>
        <v>510.291</v>
      </c>
      <c r="AI9" s="4" t="s">
        <v>263</v>
      </c>
    </row>
    <row r="10" spans="1:35" ht="15" customHeight="1" x14ac:dyDescent="0.25">
      <c r="A10" s="114">
        <f t="shared" si="20"/>
        <v>13</v>
      </c>
      <c r="B10" s="121">
        <f t="shared" si="9"/>
        <v>13.5</v>
      </c>
      <c r="C10" s="123">
        <f t="shared" si="10"/>
        <v>13.25</v>
      </c>
      <c r="D10" s="113">
        <f t="shared" si="0"/>
        <v>13.556551580602658</v>
      </c>
      <c r="E10" s="113">
        <f t="shared" si="1"/>
        <v>1338.6044534219889</v>
      </c>
      <c r="F10" s="113">
        <f t="shared" si="2"/>
        <v>0</v>
      </c>
      <c r="G10" s="114" t="e">
        <f t="shared" si="3"/>
        <v>#DIV/0!</v>
      </c>
      <c r="H10" s="114" t="e">
        <f t="shared" si="4"/>
        <v>#DIV/0!</v>
      </c>
      <c r="I10" s="113">
        <f t="shared" si="5"/>
        <v>0</v>
      </c>
      <c r="J10" s="114" t="e">
        <f t="shared" si="6"/>
        <v>#DIV/0!</v>
      </c>
      <c r="K10" s="114" t="e">
        <f t="shared" si="11"/>
        <v>#DIV/0!</v>
      </c>
      <c r="L10" s="114">
        <v>0.5</v>
      </c>
      <c r="M10" s="115" t="e">
        <f t="shared" si="7"/>
        <v>#DIV/0!</v>
      </c>
      <c r="N10" s="113" t="e">
        <f t="shared" si="8"/>
        <v>#DIV/0!</v>
      </c>
      <c r="O10" s="113" t="e">
        <f t="shared" si="12"/>
        <v>#DIV/0!</v>
      </c>
      <c r="P10" s="116">
        <f>F23</f>
        <v>-0.11155037111849908</v>
      </c>
      <c r="Q10" s="116">
        <f t="shared" si="21"/>
        <v>0.28606806406536378</v>
      </c>
      <c r="R10" s="44"/>
      <c r="S10" s="117">
        <v>0</v>
      </c>
      <c r="T10" s="113">
        <f t="shared" si="14"/>
        <v>0</v>
      </c>
      <c r="U10" s="118" t="e">
        <f t="shared" si="15"/>
        <v>#DIV/0!</v>
      </c>
      <c r="V10" s="115">
        <f t="shared" si="16"/>
        <v>0</v>
      </c>
      <c r="W10" s="119">
        <f t="shared" si="22"/>
        <v>197</v>
      </c>
      <c r="X10" s="119">
        <f>'Elevation Data'!B12</f>
        <v>197</v>
      </c>
      <c r="Y10" s="120">
        <f t="shared" si="17"/>
        <v>197</v>
      </c>
      <c r="Z10" s="120">
        <f t="shared" si="23"/>
        <v>125.52883204757998</v>
      </c>
      <c r="AA10" s="120">
        <f t="shared" si="24"/>
        <v>125.52883204757998</v>
      </c>
      <c r="AB10" s="121">
        <f t="shared" si="18"/>
        <v>0</v>
      </c>
      <c r="AC10" s="122">
        <f t="shared" si="19"/>
        <v>0</v>
      </c>
      <c r="AD10" s="41"/>
      <c r="AE10" s="41"/>
      <c r="AF10" t="s">
        <v>45</v>
      </c>
      <c r="AH10">
        <v>9.81</v>
      </c>
      <c r="AI10" s="4" t="s">
        <v>144</v>
      </c>
    </row>
    <row r="11" spans="1:35" ht="15" customHeight="1" x14ac:dyDescent="0.25">
      <c r="A11" s="114">
        <f t="shared" si="20"/>
        <v>13.5</v>
      </c>
      <c r="B11" s="121">
        <f t="shared" si="9"/>
        <v>14</v>
      </c>
      <c r="C11" s="123">
        <f t="shared" si="10"/>
        <v>13.75</v>
      </c>
      <c r="D11" s="113">
        <f t="shared" si="0"/>
        <v>15.276886824016373</v>
      </c>
      <c r="E11" s="113">
        <f t="shared" si="1"/>
        <v>1335.5081385562778</v>
      </c>
      <c r="F11" s="113">
        <f t="shared" si="2"/>
        <v>0</v>
      </c>
      <c r="G11" s="114" t="e">
        <f t="shared" si="3"/>
        <v>#DIV/0!</v>
      </c>
      <c r="H11" s="114" t="e">
        <f t="shared" si="4"/>
        <v>#DIV/0!</v>
      </c>
      <c r="I11" s="113">
        <f t="shared" si="5"/>
        <v>0</v>
      </c>
      <c r="J11" s="114" t="e">
        <f t="shared" si="6"/>
        <v>#DIV/0!</v>
      </c>
      <c r="K11" s="114" t="e">
        <f t="shared" si="11"/>
        <v>#DIV/0!</v>
      </c>
      <c r="L11" s="114">
        <v>0.5</v>
      </c>
      <c r="M11" s="115" t="e">
        <f t="shared" si="7"/>
        <v>#DIV/0!</v>
      </c>
      <c r="N11" s="113" t="e">
        <f t="shared" si="8"/>
        <v>#DIV/0!</v>
      </c>
      <c r="O11" s="113" t="e">
        <f t="shared" si="12"/>
        <v>#DIV/0!</v>
      </c>
      <c r="P11" s="116">
        <f>F24</f>
        <v>-0.11129234487968982</v>
      </c>
      <c r="Q11" s="116">
        <f t="shared" si="21"/>
        <v>0.17477571918567397</v>
      </c>
      <c r="R11" s="44"/>
      <c r="S11" s="117">
        <v>0</v>
      </c>
      <c r="T11" s="113">
        <f t="shared" si="14"/>
        <v>0</v>
      </c>
      <c r="U11" s="118" t="e">
        <f t="shared" si="15"/>
        <v>#DIV/0!</v>
      </c>
      <c r="V11" s="115">
        <f t="shared" si="16"/>
        <v>0</v>
      </c>
      <c r="W11" s="119">
        <f t="shared" si="22"/>
        <v>197</v>
      </c>
      <c r="X11" s="119">
        <f>'Elevation Data'!B13</f>
        <v>197</v>
      </c>
      <c r="Y11" s="120">
        <f t="shared" si="17"/>
        <v>197</v>
      </c>
      <c r="Z11" s="120">
        <f t="shared" si="23"/>
        <v>125.52883204757998</v>
      </c>
      <c r="AA11" s="120">
        <f t="shared" si="24"/>
        <v>125.52883204757998</v>
      </c>
      <c r="AB11" s="121">
        <f t="shared" si="18"/>
        <v>0</v>
      </c>
      <c r="AC11" s="122">
        <f t="shared" si="19"/>
        <v>0</v>
      </c>
      <c r="AD11" s="41"/>
      <c r="AE11" s="41"/>
      <c r="AF11" t="s">
        <v>46</v>
      </c>
      <c r="AG11" t="s">
        <v>2</v>
      </c>
      <c r="AH11">
        <f>AH9*AH10</f>
        <v>5005.95471</v>
      </c>
      <c r="AI11" t="s">
        <v>145</v>
      </c>
    </row>
    <row r="12" spans="1:35" ht="15" customHeight="1" x14ac:dyDescent="0.25">
      <c r="A12">
        <f t="shared" si="20"/>
        <v>14</v>
      </c>
      <c r="B12" s="31">
        <f t="shared" si="9"/>
        <v>14.5</v>
      </c>
      <c r="C12" s="102">
        <f t="shared" si="10"/>
        <v>14.25</v>
      </c>
      <c r="D12" s="34">
        <f t="shared" si="0"/>
        <v>17.937658408108703</v>
      </c>
      <c r="E12" s="34">
        <f t="shared" si="1"/>
        <v>1329.969285445902</v>
      </c>
      <c r="F12" s="34">
        <f t="shared" si="2"/>
        <v>1905.4175340663394</v>
      </c>
      <c r="G12">
        <f t="shared" si="3"/>
        <v>0</v>
      </c>
      <c r="H12">
        <f t="shared" si="4"/>
        <v>0</v>
      </c>
      <c r="I12" s="34">
        <f t="shared" si="5"/>
        <v>422.35063368381822</v>
      </c>
      <c r="J12">
        <f t="shared" si="6"/>
        <v>2586.409075277953</v>
      </c>
      <c r="K12">
        <f t="shared" si="11"/>
        <v>3.4716900339301384</v>
      </c>
      <c r="L12">
        <v>0.5</v>
      </c>
      <c r="M12" s="26">
        <f t="shared" si="7"/>
        <v>1256.439789832051</v>
      </c>
      <c r="N12" s="34">
        <f t="shared" si="8"/>
        <v>4806.1886108451954</v>
      </c>
      <c r="O12" s="34">
        <f t="shared" si="12"/>
        <v>4806.1886108451954</v>
      </c>
      <c r="P12" s="35">
        <f t="shared" si="13"/>
        <v>0.1307106203652606</v>
      </c>
      <c r="Q12" s="35">
        <f t="shared" si="21"/>
        <v>0.30548633955093457</v>
      </c>
      <c r="R12" s="44"/>
      <c r="S12" s="61">
        <v>27</v>
      </c>
      <c r="T12" s="34">
        <f t="shared" si="14"/>
        <v>43.45228801647</v>
      </c>
      <c r="U12" s="67">
        <f t="shared" si="15"/>
        <v>0</v>
      </c>
      <c r="V12" s="26">
        <f t="shared" si="16"/>
        <v>13.499999999999998</v>
      </c>
      <c r="W12" s="79">
        <f t="shared" si="22"/>
        <v>197</v>
      </c>
      <c r="X12" s="79">
        <f>'Elevation Data'!B14</f>
        <v>197</v>
      </c>
      <c r="Y12" s="76">
        <f t="shared" si="17"/>
        <v>197</v>
      </c>
      <c r="Z12" s="76">
        <f t="shared" si="23"/>
        <v>125.52883204757998</v>
      </c>
      <c r="AA12" s="76">
        <f t="shared" si="24"/>
        <v>147.25497605581498</v>
      </c>
      <c r="AB12" s="31">
        <f t="shared" si="18"/>
        <v>21.726144008234996</v>
      </c>
      <c r="AC12" s="78">
        <f t="shared" si="19"/>
        <v>0</v>
      </c>
      <c r="AD12" s="41"/>
      <c r="AE12" s="41"/>
      <c r="AF12" t="s">
        <v>79</v>
      </c>
      <c r="AG12" t="s">
        <v>2</v>
      </c>
      <c r="AH12">
        <f>Lookup!F204</f>
        <v>5.6124999999999998</v>
      </c>
      <c r="AI12" t="s">
        <v>78</v>
      </c>
    </row>
    <row r="13" spans="1:35" ht="15" customHeight="1" x14ac:dyDescent="0.25">
      <c r="A13">
        <f t="shared" si="20"/>
        <v>14.5</v>
      </c>
      <c r="B13" s="31">
        <f t="shared" si="9"/>
        <v>15</v>
      </c>
      <c r="C13" s="102">
        <f t="shared" si="10"/>
        <v>14.75</v>
      </c>
      <c r="D13" s="34">
        <f t="shared" si="0"/>
        <v>21.505378885882678</v>
      </c>
      <c r="E13" s="34">
        <f t="shared" si="1"/>
        <v>1321.0896050057474</v>
      </c>
      <c r="F13" s="34">
        <f t="shared" si="2"/>
        <v>1905.4175340663394</v>
      </c>
      <c r="G13">
        <f t="shared" si="3"/>
        <v>0</v>
      </c>
      <c r="H13">
        <f t="shared" si="4"/>
        <v>0</v>
      </c>
      <c r="I13" s="34">
        <f t="shared" si="5"/>
        <v>422.35063368381822</v>
      </c>
      <c r="J13">
        <f t="shared" si="6"/>
        <v>2586.409075277953</v>
      </c>
      <c r="K13">
        <f t="shared" si="11"/>
        <v>3.4716900339301384</v>
      </c>
      <c r="L13">
        <v>0.5</v>
      </c>
      <c r="M13" s="26">
        <f t="shared" si="7"/>
        <v>1265.3194702722055</v>
      </c>
      <c r="N13" s="34">
        <f t="shared" si="8"/>
        <v>4798.7479312906316</v>
      </c>
      <c r="O13" s="34">
        <f t="shared" si="12"/>
        <v>4798.7479312906316</v>
      </c>
      <c r="P13" s="35">
        <f t="shared" si="13"/>
        <v>0.13183850124962654</v>
      </c>
      <c r="Q13" s="35">
        <f t="shared" si="21"/>
        <v>0.43732484080056111</v>
      </c>
      <c r="R13" s="44"/>
      <c r="S13" s="61">
        <v>27</v>
      </c>
      <c r="T13" s="34">
        <f t="shared" si="14"/>
        <v>43.45228801647</v>
      </c>
      <c r="U13" s="67">
        <f t="shared" si="15"/>
        <v>0</v>
      </c>
      <c r="V13" s="26">
        <f t="shared" si="16"/>
        <v>13.499999999999998</v>
      </c>
      <c r="W13" s="79">
        <f t="shared" si="22"/>
        <v>197</v>
      </c>
      <c r="X13" s="79">
        <f>'Elevation Data'!B15</f>
        <v>197</v>
      </c>
      <c r="Y13" s="76">
        <f t="shared" si="17"/>
        <v>197</v>
      </c>
      <c r="Z13" s="76">
        <f t="shared" si="23"/>
        <v>147.25497605581498</v>
      </c>
      <c r="AA13" s="76">
        <f t="shared" si="24"/>
        <v>168.98112006404997</v>
      </c>
      <c r="AB13" s="31">
        <f t="shared" si="18"/>
        <v>21.726144008234996</v>
      </c>
      <c r="AC13" s="78">
        <f t="shared" si="19"/>
        <v>0</v>
      </c>
      <c r="AD13" s="41"/>
      <c r="AE13" s="41"/>
      <c r="AF13" t="s">
        <v>134</v>
      </c>
      <c r="AG13" t="s">
        <v>2</v>
      </c>
      <c r="AH13">
        <f>Lookup!K204</f>
        <v>20.239999999999998</v>
      </c>
    </row>
    <row r="14" spans="1:35" ht="15" customHeight="1" x14ac:dyDescent="0.25">
      <c r="A14">
        <f t="shared" si="20"/>
        <v>15</v>
      </c>
      <c r="B14" s="31">
        <f t="shared" si="9"/>
        <v>15.5</v>
      </c>
      <c r="C14" s="102">
        <f t="shared" si="10"/>
        <v>15.25</v>
      </c>
      <c r="D14" s="34">
        <f t="shared" si="0"/>
        <v>25.935146300660207</v>
      </c>
      <c r="E14" s="34">
        <f t="shared" si="1"/>
        <v>1307.6863259122238</v>
      </c>
      <c r="F14" s="34">
        <f t="shared" si="2"/>
        <v>1905.4175340663394</v>
      </c>
      <c r="G14">
        <f t="shared" si="3"/>
        <v>0</v>
      </c>
      <c r="H14">
        <f t="shared" si="4"/>
        <v>0</v>
      </c>
      <c r="I14" s="34">
        <f t="shared" si="5"/>
        <v>422.35063368381822</v>
      </c>
      <c r="J14">
        <f t="shared" si="6"/>
        <v>2586.409075277953</v>
      </c>
      <c r="K14">
        <f t="shared" si="11"/>
        <v>3.4716900339301384</v>
      </c>
      <c r="L14">
        <v>0.5</v>
      </c>
      <c r="M14" s="26">
        <f t="shared" si="7"/>
        <v>1278.7227493657292</v>
      </c>
      <c r="N14" s="34">
        <f t="shared" si="8"/>
        <v>4787.636548885238</v>
      </c>
      <c r="O14" s="34">
        <f t="shared" si="12"/>
        <v>4787.636548885238</v>
      </c>
      <c r="P14" s="35">
        <f t="shared" si="13"/>
        <v>0.13354425887481677</v>
      </c>
      <c r="Q14" s="35">
        <f t="shared" si="21"/>
        <v>0.57086909967537791</v>
      </c>
      <c r="R14" s="44"/>
      <c r="S14" s="61">
        <v>27</v>
      </c>
      <c r="T14" s="34">
        <f t="shared" si="14"/>
        <v>43.45228801647</v>
      </c>
      <c r="U14" s="67">
        <f t="shared" si="15"/>
        <v>0</v>
      </c>
      <c r="V14" s="26">
        <f t="shared" si="16"/>
        <v>13.499999999999998</v>
      </c>
      <c r="W14" s="79">
        <f t="shared" si="22"/>
        <v>197</v>
      </c>
      <c r="X14" s="79">
        <f>'Elevation Data'!B16</f>
        <v>197</v>
      </c>
      <c r="Y14" s="76">
        <f t="shared" si="17"/>
        <v>197</v>
      </c>
      <c r="Z14" s="76">
        <f t="shared" si="23"/>
        <v>168.98112006404997</v>
      </c>
      <c r="AA14" s="76">
        <f t="shared" si="24"/>
        <v>190.70726407228497</v>
      </c>
      <c r="AB14" s="31">
        <f t="shared" si="18"/>
        <v>21.726144008234996</v>
      </c>
      <c r="AC14" s="78">
        <f t="shared" si="19"/>
        <v>0</v>
      </c>
      <c r="AD14" s="41"/>
      <c r="AE14" s="41"/>
      <c r="AF14" t="s">
        <v>135</v>
      </c>
      <c r="AG14" t="s">
        <v>2</v>
      </c>
      <c r="AH14" s="26">
        <f>((Lookup!D204)+(Lookup!H204))/2</f>
        <v>33</v>
      </c>
    </row>
    <row r="15" spans="1:35" ht="15" customHeight="1" x14ac:dyDescent="0.25">
      <c r="A15">
        <f t="shared" si="20"/>
        <v>15.5</v>
      </c>
      <c r="B15" s="31">
        <f t="shared" si="9"/>
        <v>16</v>
      </c>
      <c r="C15" s="102">
        <f t="shared" si="10"/>
        <v>15.75</v>
      </c>
      <c r="D15" s="34">
        <f t="shared" si="0"/>
        <v>31.171209304825474</v>
      </c>
      <c r="E15" s="34">
        <f t="shared" si="1"/>
        <v>1288.3048007538937</v>
      </c>
      <c r="F15" s="34">
        <f t="shared" si="2"/>
        <v>1905.4175340663394</v>
      </c>
      <c r="G15">
        <f t="shared" si="3"/>
        <v>0</v>
      </c>
      <c r="H15">
        <f t="shared" si="4"/>
        <v>0</v>
      </c>
      <c r="I15" s="34">
        <f t="shared" si="5"/>
        <v>422.35063368381822</v>
      </c>
      <c r="J15">
        <f t="shared" si="6"/>
        <v>2586.409075277953</v>
      </c>
      <c r="K15">
        <f t="shared" si="11"/>
        <v>3.4716900339301384</v>
      </c>
      <c r="L15">
        <v>0.5</v>
      </c>
      <c r="M15" s="26">
        <f t="shared" si="7"/>
        <v>1298.1042745240593</v>
      </c>
      <c r="N15" s="34">
        <f t="shared" si="8"/>
        <v>4771.8180134948898</v>
      </c>
      <c r="O15" s="34">
        <f t="shared" si="12"/>
        <v>4771.8180134948898</v>
      </c>
      <c r="P15" s="35">
        <f t="shared" si="13"/>
        <v>0.13601778932609848</v>
      </c>
      <c r="Q15" s="35">
        <f t="shared" si="21"/>
        <v>0.70688688900147634</v>
      </c>
      <c r="R15" s="44"/>
      <c r="S15" s="61">
        <v>27</v>
      </c>
      <c r="T15" s="34">
        <f t="shared" si="14"/>
        <v>43.45228801647</v>
      </c>
      <c r="U15" s="67">
        <f t="shared" si="15"/>
        <v>0</v>
      </c>
      <c r="V15" s="26">
        <f t="shared" si="16"/>
        <v>13.499999999999998</v>
      </c>
      <c r="W15" s="79">
        <f t="shared" si="22"/>
        <v>197</v>
      </c>
      <c r="X15" s="79">
        <f>'Elevation Data'!B17</f>
        <v>197</v>
      </c>
      <c r="Y15" s="76">
        <f t="shared" si="17"/>
        <v>197</v>
      </c>
      <c r="Z15" s="76">
        <f t="shared" si="23"/>
        <v>190.70726407228497</v>
      </c>
      <c r="AA15" s="76">
        <f t="shared" si="24"/>
        <v>212.43340808051997</v>
      </c>
      <c r="AB15" s="31">
        <f t="shared" si="18"/>
        <v>21.726144008234996</v>
      </c>
      <c r="AC15" s="78">
        <f t="shared" si="19"/>
        <v>0</v>
      </c>
      <c r="AD15" s="41"/>
      <c r="AE15" s="41"/>
      <c r="AF15" t="s">
        <v>136</v>
      </c>
      <c r="AG15" t="s">
        <v>2</v>
      </c>
      <c r="AH15" s="26">
        <f>AH14-AH13</f>
        <v>12.760000000000002</v>
      </c>
      <c r="AI15" t="s">
        <v>137</v>
      </c>
    </row>
    <row r="16" spans="1:35" ht="15" customHeight="1" x14ac:dyDescent="0.25">
      <c r="A16">
        <f t="shared" si="20"/>
        <v>16</v>
      </c>
      <c r="B16" s="31">
        <f t="shared" si="9"/>
        <v>16.5</v>
      </c>
      <c r="C16" s="102">
        <f t="shared" si="10"/>
        <v>16.25</v>
      </c>
      <c r="D16" s="34">
        <f t="shared" si="0"/>
        <v>37.147668824826745</v>
      </c>
      <c r="E16" s="34">
        <f t="shared" si="1"/>
        <v>1261.2015221581721</v>
      </c>
      <c r="F16" s="34">
        <f t="shared" si="2"/>
        <v>1905.4175340663394</v>
      </c>
      <c r="G16">
        <f t="shared" si="3"/>
        <v>0</v>
      </c>
      <c r="H16">
        <f t="shared" si="4"/>
        <v>0</v>
      </c>
      <c r="I16" s="34">
        <f t="shared" si="5"/>
        <v>422.35063368381822</v>
      </c>
      <c r="J16">
        <f t="shared" si="6"/>
        <v>2586.409075277953</v>
      </c>
      <c r="K16">
        <f t="shared" si="11"/>
        <v>3.4716900339301384</v>
      </c>
      <c r="L16">
        <v>0.5</v>
      </c>
      <c r="M16" s="26">
        <f t="shared" si="7"/>
        <v>1325.2075531197809</v>
      </c>
      <c r="N16" s="34">
        <f t="shared" si="8"/>
        <v>4750.1740340561073</v>
      </c>
      <c r="O16" s="34">
        <f t="shared" si="12"/>
        <v>4750.1740340561073</v>
      </c>
      <c r="P16" s="35">
        <f t="shared" si="13"/>
        <v>0.13949042115286506</v>
      </c>
      <c r="Q16" s="35">
        <f t="shared" si="21"/>
        <v>0.84637731015434137</v>
      </c>
      <c r="R16" s="44"/>
      <c r="S16" s="61">
        <v>27</v>
      </c>
      <c r="T16" s="34">
        <f t="shared" si="14"/>
        <v>43.45228801647</v>
      </c>
      <c r="U16" s="67">
        <f t="shared" si="15"/>
        <v>0</v>
      </c>
      <c r="V16" s="26">
        <f t="shared" si="16"/>
        <v>13.499999999999998</v>
      </c>
      <c r="W16" s="79">
        <f t="shared" si="22"/>
        <v>197</v>
      </c>
      <c r="X16" s="79">
        <f>'Elevation Data'!B18</f>
        <v>197</v>
      </c>
      <c r="Y16" s="76">
        <f t="shared" si="17"/>
        <v>197</v>
      </c>
      <c r="Z16" s="76">
        <f t="shared" si="23"/>
        <v>212.43340808051997</v>
      </c>
      <c r="AA16" s="76">
        <f t="shared" si="24"/>
        <v>234.15955208875496</v>
      </c>
      <c r="AB16" s="31">
        <f t="shared" si="18"/>
        <v>21.726144008234996</v>
      </c>
      <c r="AC16" s="78">
        <f t="shared" si="19"/>
        <v>0</v>
      </c>
      <c r="AD16" s="41"/>
      <c r="AE16" s="41"/>
      <c r="AF16" t="s">
        <v>95</v>
      </c>
      <c r="AG16" t="s">
        <v>2</v>
      </c>
      <c r="AH16" s="26">
        <f>Lookup!F204</f>
        <v>5.6124999999999998</v>
      </c>
    </row>
    <row r="17" spans="1:35" ht="15" customHeight="1" thickBot="1" x14ac:dyDescent="0.3">
      <c r="A17">
        <f t="shared" si="20"/>
        <v>16.5</v>
      </c>
      <c r="B17" s="31">
        <f t="shared" si="9"/>
        <v>17</v>
      </c>
      <c r="C17" s="102">
        <f t="shared" si="10"/>
        <v>16.75</v>
      </c>
      <c r="D17" s="34">
        <f t="shared" si="0"/>
        <v>43.789307441550726</v>
      </c>
      <c r="E17" s="34">
        <f t="shared" si="1"/>
        <v>1224.2630491240166</v>
      </c>
      <c r="F17" s="34">
        <f t="shared" si="2"/>
        <v>1905.4175340663394</v>
      </c>
      <c r="G17">
        <f t="shared" si="3"/>
        <v>0</v>
      </c>
      <c r="H17">
        <f t="shared" si="4"/>
        <v>0</v>
      </c>
      <c r="I17" s="34">
        <f t="shared" si="5"/>
        <v>422.35063368381822</v>
      </c>
      <c r="J17">
        <f t="shared" si="6"/>
        <v>2586.409075277953</v>
      </c>
      <c r="K17">
        <f t="shared" si="11"/>
        <v>3.4716900339301384</v>
      </c>
      <c r="L17">
        <v>0.5</v>
      </c>
      <c r="M17" s="26">
        <f t="shared" si="7"/>
        <v>1362.1460261539364</v>
      </c>
      <c r="N17" s="34">
        <f t="shared" si="8"/>
        <v>4721.5302120508668</v>
      </c>
      <c r="O17" s="34">
        <f t="shared" si="12"/>
        <v>4721.5302120508668</v>
      </c>
      <c r="P17" s="35">
        <f t="shared" si="13"/>
        <v>0.144248364934455</v>
      </c>
      <c r="Q17" s="35">
        <f t="shared" si="21"/>
        <v>0.9906256750887964</v>
      </c>
      <c r="R17" s="44"/>
      <c r="S17" s="62">
        <v>27</v>
      </c>
      <c r="T17" s="104">
        <f t="shared" si="14"/>
        <v>43.45228801647</v>
      </c>
      <c r="U17" s="105">
        <f t="shared" si="15"/>
        <v>0</v>
      </c>
      <c r="V17" s="106">
        <f t="shared" si="16"/>
        <v>13.499999999999998</v>
      </c>
      <c r="W17" s="106">
        <f t="shared" si="22"/>
        <v>197</v>
      </c>
      <c r="X17" s="106">
        <f>'Elevation Data'!B19</f>
        <v>197</v>
      </c>
      <c r="Y17" s="107">
        <f t="shared" si="17"/>
        <v>197</v>
      </c>
      <c r="Z17" s="107">
        <f t="shared" si="23"/>
        <v>234.15955208875496</v>
      </c>
      <c r="AA17" s="107">
        <f t="shared" si="24"/>
        <v>255.88569609698996</v>
      </c>
      <c r="AB17" s="108">
        <f t="shared" si="18"/>
        <v>21.726144008234996</v>
      </c>
      <c r="AC17" s="109">
        <f t="shared" si="19"/>
        <v>0</v>
      </c>
      <c r="AD17" s="41"/>
      <c r="AE17" s="41"/>
      <c r="AF17" t="s">
        <v>142</v>
      </c>
      <c r="AG17" t="s">
        <v>2</v>
      </c>
      <c r="AH17">
        <f>Lookup!J204</f>
        <v>19.606944444444444</v>
      </c>
    </row>
    <row r="18" spans="1:35" ht="15" customHeight="1" thickBot="1" x14ac:dyDescent="0.3">
      <c r="A18" s="74"/>
      <c r="B18" s="75">
        <v>17</v>
      </c>
      <c r="C18" s="74" t="s">
        <v>227</v>
      </c>
      <c r="D18" s="43"/>
      <c r="E18" s="43"/>
      <c r="F18" s="43"/>
      <c r="G18" s="59"/>
      <c r="H18" s="59"/>
      <c r="I18" s="59"/>
      <c r="J18" s="59"/>
      <c r="K18" s="59"/>
      <c r="L18" s="59"/>
      <c r="M18" s="59"/>
      <c r="N18" s="43"/>
      <c r="O18" s="43"/>
      <c r="P18" s="44"/>
      <c r="Q18" s="44"/>
      <c r="R18" s="44"/>
      <c r="S18" s="29"/>
      <c r="T18" s="34"/>
      <c r="Y18" s="102"/>
      <c r="Z18" s="102"/>
      <c r="AA18" s="76"/>
      <c r="AD18" s="41"/>
      <c r="AE18" s="41"/>
      <c r="AF18" t="s">
        <v>96</v>
      </c>
      <c r="AG18" t="s">
        <v>2</v>
      </c>
      <c r="AH18" s="26">
        <f>AH17-AH16</f>
        <v>13.994444444444444</v>
      </c>
      <c r="AI18" t="s">
        <v>111</v>
      </c>
    </row>
    <row r="19" spans="1:35" ht="15" customHeight="1" x14ac:dyDescent="0.25">
      <c r="B19" s="102"/>
      <c r="C19" s="33" t="s">
        <v>106</v>
      </c>
      <c r="D19" s="34" t="s">
        <v>189</v>
      </c>
      <c r="E19" s="33" t="s">
        <v>190</v>
      </c>
      <c r="N19" s="34"/>
      <c r="O19" s="34"/>
      <c r="P19" s="53" t="s">
        <v>192</v>
      </c>
      <c r="Q19" s="54">
        <f>$AH$27*Q17</f>
        <v>3922.8776733516338</v>
      </c>
      <c r="R19" s="35"/>
      <c r="S19" s="29"/>
      <c r="T19" s="34"/>
      <c r="U19" s="68" t="s">
        <v>214</v>
      </c>
      <c r="V19" s="72">
        <f>SUM(V2:V17)</f>
        <v>159</v>
      </c>
      <c r="W19" s="55" t="s">
        <v>270</v>
      </c>
      <c r="X19" s="72">
        <f>V19/1.5</f>
        <v>106</v>
      </c>
      <c r="Y19" s="102"/>
      <c r="Z19" s="102"/>
      <c r="AA19" s="76"/>
      <c r="AD19" s="41"/>
      <c r="AE19" s="41"/>
    </row>
    <row r="20" spans="1:35" ht="15" customHeight="1" thickBot="1" x14ac:dyDescent="0.3">
      <c r="A20" t="s">
        <v>260</v>
      </c>
      <c r="N20" s="34"/>
      <c r="O20" s="34"/>
      <c r="P20" s="35"/>
      <c r="Q20" s="35"/>
      <c r="R20" s="35"/>
      <c r="S20" s="29"/>
      <c r="T20" s="34"/>
      <c r="U20" s="68" t="s">
        <v>269</v>
      </c>
      <c r="V20" s="72">
        <f>V19/6</f>
        <v>26.5</v>
      </c>
      <c r="Y20" s="102"/>
      <c r="Z20" s="102"/>
      <c r="AA20" s="76"/>
      <c r="AD20" s="41"/>
      <c r="AE20" s="41"/>
    </row>
    <row r="21" spans="1:35" ht="15" customHeight="1" thickBot="1" x14ac:dyDescent="0.4">
      <c r="A21" s="114" t="s">
        <v>249</v>
      </c>
      <c r="B21" s="123">
        <v>12.25</v>
      </c>
      <c r="C21" s="113">
        <f>90-(90-$AH$15)*SIN((180*(B21-$AH$16))/$AH$18*3.1416/180)</f>
        <v>13.011687557643427</v>
      </c>
      <c r="D21" s="113">
        <f t="shared" ref="D21:D24" si="25">$AH$21*((COS(C21*3.1416/180))^0.3)</f>
        <v>1339.5064023068603</v>
      </c>
      <c r="E21" s="113">
        <f>D21*0.5*0.66</f>
        <v>442.03711276126393</v>
      </c>
      <c r="F21" s="118">
        <f>-E21/$AH$27</f>
        <v>-0.1116255335255717</v>
      </c>
      <c r="G21" s="114" t="s">
        <v>268</v>
      </c>
      <c r="N21" s="34"/>
      <c r="O21" s="34"/>
      <c r="P21" s="35"/>
      <c r="Q21" s="35"/>
      <c r="R21" s="35"/>
      <c r="S21" s="29"/>
      <c r="T21" s="34"/>
      <c r="Y21" s="102"/>
      <c r="Z21" s="102"/>
      <c r="AA21" s="76"/>
      <c r="AD21" s="41"/>
      <c r="AE21" s="41"/>
      <c r="AF21" t="s">
        <v>59</v>
      </c>
      <c r="AG21" t="s">
        <v>2</v>
      </c>
      <c r="AH21" s="110">
        <v>1350</v>
      </c>
      <c r="AI21" s="4" t="s">
        <v>147</v>
      </c>
    </row>
    <row r="22" spans="1:35" ht="15" customHeight="1" thickBot="1" x14ac:dyDescent="0.3">
      <c r="A22" s="114" t="s">
        <v>250</v>
      </c>
      <c r="B22" s="123">
        <v>12.75</v>
      </c>
      <c r="C22" s="113">
        <f t="shared" ref="C22:C24" si="26">90-(90-$AH$15)*SIN((180*(B22-$AH$16))/$AH$18*3.1416/180)</f>
        <v>12.798304155065011</v>
      </c>
      <c r="D22" s="113">
        <f t="shared" si="25"/>
        <v>1339.849351416535</v>
      </c>
      <c r="E22" s="113">
        <f t="shared" ref="E22:E24" si="27">D22*0.5*0.66</f>
        <v>442.15028596745657</v>
      </c>
      <c r="F22" s="118">
        <f t="shared" ref="F22:F24" si="28">-E22/$AH$27</f>
        <v>-0.11165411261804459</v>
      </c>
      <c r="G22" s="114" t="s">
        <v>268</v>
      </c>
      <c r="N22" s="34"/>
      <c r="O22" s="34"/>
      <c r="P22" s="35"/>
      <c r="Q22" s="35"/>
      <c r="R22" s="35"/>
      <c r="S22" s="29"/>
      <c r="T22" s="34"/>
      <c r="Y22" s="102"/>
      <c r="Z22" s="102"/>
      <c r="AA22" s="76"/>
      <c r="AD22" s="41"/>
      <c r="AE22" s="41"/>
      <c r="AF22" t="s">
        <v>118</v>
      </c>
      <c r="AG22" t="s">
        <v>2</v>
      </c>
      <c r="AH22" s="110">
        <v>23100</v>
      </c>
      <c r="AI22" t="s">
        <v>148</v>
      </c>
    </row>
    <row r="23" spans="1:35" ht="15" customHeight="1" thickBot="1" x14ac:dyDescent="0.3">
      <c r="A23" s="114" t="s">
        <v>251</v>
      </c>
      <c r="B23" s="123">
        <v>13.25</v>
      </c>
      <c r="C23" s="113">
        <f t="shared" si="26"/>
        <v>13.556551580602658</v>
      </c>
      <c r="D23" s="113">
        <f t="shared" si="25"/>
        <v>1338.6044534219889</v>
      </c>
      <c r="E23" s="113">
        <f t="shared" si="27"/>
        <v>441.73946962925635</v>
      </c>
      <c r="F23" s="118">
        <f t="shared" si="28"/>
        <v>-0.11155037111849908</v>
      </c>
      <c r="G23" s="114" t="s">
        <v>268</v>
      </c>
      <c r="N23" s="34"/>
      <c r="O23" s="34"/>
      <c r="P23" s="35"/>
      <c r="Q23" s="35"/>
      <c r="R23" s="35"/>
      <c r="S23" s="29"/>
      <c r="T23" s="34"/>
      <c r="Y23" s="102"/>
      <c r="Z23" s="102"/>
      <c r="AA23" s="76"/>
      <c r="AD23" s="41"/>
      <c r="AE23" s="41"/>
      <c r="AF23" t="s">
        <v>122</v>
      </c>
      <c r="AG23" t="s">
        <v>2</v>
      </c>
      <c r="AH23" s="110">
        <v>1.22</v>
      </c>
      <c r="AI23" t="s">
        <v>150</v>
      </c>
    </row>
    <row r="24" spans="1:35" ht="15" customHeight="1" thickBot="1" x14ac:dyDescent="0.3">
      <c r="A24" s="114" t="s">
        <v>252</v>
      </c>
      <c r="B24" s="123">
        <v>13.75</v>
      </c>
      <c r="C24" s="113">
        <f t="shared" si="26"/>
        <v>15.276886824016373</v>
      </c>
      <c r="D24" s="113">
        <f t="shared" si="25"/>
        <v>1335.5081385562778</v>
      </c>
      <c r="E24" s="113">
        <f t="shared" si="27"/>
        <v>440.71768572357172</v>
      </c>
      <c r="F24" s="118">
        <f t="shared" si="28"/>
        <v>-0.11129234487968982</v>
      </c>
      <c r="G24" s="114" t="s">
        <v>268</v>
      </c>
      <c r="M24" s="57"/>
      <c r="N24" s="35"/>
      <c r="O24" s="34"/>
      <c r="P24" s="35"/>
      <c r="Q24" s="35"/>
      <c r="R24" s="35"/>
      <c r="S24" s="29"/>
      <c r="T24" s="34"/>
      <c r="Y24" s="102"/>
      <c r="Z24" s="102"/>
      <c r="AA24" s="76"/>
      <c r="AD24" s="41"/>
      <c r="AE24" s="41"/>
      <c r="AH24" s="80"/>
    </row>
    <row r="25" spans="1:35" ht="15" customHeight="1" thickBot="1" x14ac:dyDescent="0.3">
      <c r="B25" s="102"/>
      <c r="C25" s="34"/>
      <c r="D25" s="34"/>
      <c r="E25" s="34"/>
      <c r="F25" s="67"/>
      <c r="N25" s="35"/>
      <c r="O25" s="34"/>
      <c r="P25" s="35"/>
      <c r="Q25" s="35"/>
      <c r="R25" s="35"/>
      <c r="S25" s="29"/>
      <c r="T25" s="34"/>
      <c r="Y25" s="102"/>
      <c r="Z25" s="102"/>
      <c r="AA25" s="76"/>
      <c r="AD25" s="41"/>
      <c r="AE25" s="41"/>
      <c r="AF25" s="57" t="s">
        <v>193</v>
      </c>
      <c r="AG25" t="s">
        <v>2</v>
      </c>
      <c r="AH25" s="110">
        <v>55</v>
      </c>
      <c r="AI25" t="s">
        <v>194</v>
      </c>
    </row>
    <row r="26" spans="1:35" ht="15" customHeight="1" thickBot="1" x14ac:dyDescent="0.3">
      <c r="A26" t="s">
        <v>163</v>
      </c>
      <c r="B26" s="102"/>
      <c r="C26" s="34"/>
      <c r="D26" s="34"/>
      <c r="E26" s="34"/>
      <c r="F26" s="67"/>
      <c r="N26" s="35"/>
      <c r="O26" s="34"/>
      <c r="P26" s="35"/>
      <c r="Q26" s="35"/>
      <c r="R26" s="35"/>
      <c r="S26" s="29"/>
      <c r="T26" s="34"/>
      <c r="Y26" s="102"/>
      <c r="Z26" s="102"/>
      <c r="AA26" s="76"/>
      <c r="AD26" s="41"/>
      <c r="AE26" s="41"/>
      <c r="AF26" s="57" t="s">
        <v>226</v>
      </c>
      <c r="AG26" t="s">
        <v>2</v>
      </c>
      <c r="AH26" s="110">
        <v>72</v>
      </c>
    </row>
    <row r="27" spans="1:35" ht="15" customHeight="1" thickBot="1" x14ac:dyDescent="0.3">
      <c r="A27" t="s">
        <v>151</v>
      </c>
      <c r="B27" s="102">
        <v>17.25</v>
      </c>
      <c r="C27" s="34">
        <f>90-(90-$AH$15)*SIN((180*(B27-$AH$16))/$AH$18*3.1416/180)-30</f>
        <v>21.012536047807721</v>
      </c>
      <c r="D27" s="34">
        <f>$AH$21*((COS(C27*3.1416/180))^0.3)</f>
        <v>1322.4166258621592</v>
      </c>
      <c r="E27" s="34">
        <f>D27*0.5*0.66</f>
        <v>436.39748653451255</v>
      </c>
      <c r="F27" s="67">
        <f t="shared" ref="F27:F38" si="29">E27/$AH$27</f>
        <v>0.11020138548851327</v>
      </c>
      <c r="N27" s="35"/>
      <c r="Q27" s="102"/>
      <c r="R27" s="102"/>
      <c r="S27" s="29"/>
      <c r="T27" s="34"/>
      <c r="Y27" s="102"/>
      <c r="Z27" s="102"/>
      <c r="AA27" s="76"/>
      <c r="AD27" s="41"/>
      <c r="AE27" s="41"/>
      <c r="AF27" s="57" t="s">
        <v>193</v>
      </c>
      <c r="AG27" t="s">
        <v>2</v>
      </c>
      <c r="AH27" s="73">
        <f>AH25*AH26</f>
        <v>3960</v>
      </c>
      <c r="AI27" t="s">
        <v>195</v>
      </c>
    </row>
    <row r="28" spans="1:35" ht="15" customHeight="1" thickBot="1" x14ac:dyDescent="0.4">
      <c r="A28" t="s">
        <v>152</v>
      </c>
      <c r="B28" s="102">
        <v>17.75</v>
      </c>
      <c r="C28" s="34">
        <f>90-(90-$AH$15)*SIN((180*(B28-$AH$16))/$AH$18*3.1416/180)-30</f>
        <v>28.726445868660015</v>
      </c>
      <c r="D28" s="34">
        <f>$AH$21*((COS(C28*3.1416/180))^0.3)</f>
        <v>1297.8435205324463</v>
      </c>
      <c r="E28" s="34">
        <f>D28*0.5*0.66</f>
        <v>428.2883617757073</v>
      </c>
      <c r="F28" s="67">
        <f t="shared" si="29"/>
        <v>0.1081536267110372</v>
      </c>
      <c r="M28" s="57"/>
      <c r="N28" s="35"/>
      <c r="O28" s="34"/>
      <c r="P28" s="102"/>
      <c r="Q28" s="102"/>
      <c r="R28" s="102"/>
      <c r="S28" s="29"/>
      <c r="T28" s="34"/>
      <c r="Y28" s="102"/>
      <c r="Z28" s="102"/>
      <c r="AA28" s="76"/>
      <c r="AD28" s="41"/>
      <c r="AE28" s="41"/>
      <c r="AF28" s="50" t="s">
        <v>212</v>
      </c>
      <c r="AG28" t="s">
        <v>2</v>
      </c>
      <c r="AH28" s="111">
        <v>0.9</v>
      </c>
      <c r="AI28" t="s">
        <v>211</v>
      </c>
    </row>
    <row r="29" spans="1:35" ht="15" customHeight="1" x14ac:dyDescent="0.25">
      <c r="A29" t="s">
        <v>153</v>
      </c>
      <c r="B29" s="102">
        <v>18.25</v>
      </c>
      <c r="C29" s="34">
        <f>90-(90-$AH$15)*SIN((180*(B29-$AH$16))/$AH$18*3.1416/180)-30</f>
        <v>36.833952604271857</v>
      </c>
      <c r="D29" s="34">
        <f>$AH$21*((COS(C29*3.1416/180))^0.3)</f>
        <v>1262.7630954377223</v>
      </c>
      <c r="E29" s="34">
        <f t="shared" ref="E29:E38" si="30">D29*0.5*0.66</f>
        <v>416.71182149444837</v>
      </c>
      <c r="F29" s="67">
        <f t="shared" si="29"/>
        <v>0.10523025795314353</v>
      </c>
      <c r="N29" s="35"/>
      <c r="O29" s="34"/>
      <c r="P29" s="102"/>
      <c r="Q29" s="102"/>
      <c r="R29" s="102"/>
      <c r="S29" s="29"/>
      <c r="T29" s="34"/>
      <c r="Y29" s="102"/>
      <c r="Z29" s="102"/>
      <c r="AA29" s="76"/>
      <c r="AD29" s="41"/>
      <c r="AE29" s="41"/>
    </row>
    <row r="30" spans="1:35" ht="15" customHeight="1" x14ac:dyDescent="0.35">
      <c r="A30" t="s">
        <v>154</v>
      </c>
      <c r="B30" s="102">
        <v>18.75</v>
      </c>
      <c r="C30" s="34">
        <f>90-(90-$AH$15)*SIN((180*(B30-$AH$16))/$AH$18*3.1416/180)-30</f>
        <v>45.233018295537903</v>
      </c>
      <c r="D30" s="34">
        <f>$AH$21*((COS(C30*3.1416/180))^0.3)</f>
        <v>1215.1978469912674</v>
      </c>
      <c r="E30" s="34">
        <f t="shared" si="30"/>
        <v>401.01528950711827</v>
      </c>
      <c r="F30" s="67">
        <f t="shared" si="29"/>
        <v>0.10126648724927229</v>
      </c>
      <c r="N30" s="35"/>
      <c r="AA30" s="76"/>
      <c r="AF30" t="s">
        <v>157</v>
      </c>
      <c r="AG30" t="s">
        <v>2</v>
      </c>
      <c r="AH30">
        <f>LOOKUP(AD2+1,Lookup!A:A,Lookup!J:J)</f>
        <v>0</v>
      </c>
    </row>
    <row r="31" spans="1:35" ht="15" customHeight="1" x14ac:dyDescent="0.35">
      <c r="A31" t="s">
        <v>155</v>
      </c>
      <c r="B31" s="102">
        <v>19.25</v>
      </c>
      <c r="C31" s="34">
        <f>90-(90-$AH$15)*SIN((180*(B31-$AH$16))/$AH$18*3.1416/180)-30</f>
        <v>53.817935534561428</v>
      </c>
      <c r="D31" s="34">
        <f>$AH$21*((COS(C31*3.1416/180))^0.3)</f>
        <v>1152.5689531485734</v>
      </c>
      <c r="E31" s="34">
        <f t="shared" si="30"/>
        <v>380.34775453902927</v>
      </c>
      <c r="F31" s="67">
        <f t="shared" si="29"/>
        <v>9.6047412762381129E-2</v>
      </c>
      <c r="N31" s="35"/>
      <c r="U31"/>
      <c r="V31"/>
      <c r="W31"/>
      <c r="X31"/>
      <c r="AA31" s="76"/>
      <c r="AF31" t="s">
        <v>158</v>
      </c>
      <c r="AG31" t="s">
        <v>2</v>
      </c>
      <c r="AH31">
        <f>LOOKUP(AD2+1,Lookup!A:A,Lookup!F:F)</f>
        <v>0</v>
      </c>
    </row>
    <row r="32" spans="1:35" ht="15" customHeight="1" x14ac:dyDescent="0.35">
      <c r="A32" t="s">
        <v>156</v>
      </c>
      <c r="B32" s="102"/>
      <c r="C32" s="34"/>
      <c r="D32" s="34"/>
      <c r="E32" s="34"/>
      <c r="F32" s="67"/>
      <c r="N32" s="35"/>
      <c r="U32"/>
      <c r="V32"/>
      <c r="W32"/>
      <c r="X32"/>
      <c r="AA32" s="76"/>
      <c r="AF32" t="s">
        <v>159</v>
      </c>
      <c r="AG32" t="s">
        <v>2</v>
      </c>
      <c r="AH32">
        <f>IF(AD2+1=Lookup!E208,(AH16+1-AH17),(AH30-AH31))</f>
        <v>0</v>
      </c>
    </row>
    <row r="33" spans="1:27" ht="15" customHeight="1" x14ac:dyDescent="0.25">
      <c r="A33" t="s">
        <v>153</v>
      </c>
      <c r="B33" s="102">
        <v>6.25</v>
      </c>
      <c r="C33" s="34">
        <f t="shared" ref="C33:C38" si="31">90-(90-$AH$15)*SIN((180*(B33-$AH$16))/$AH$18*3.1416/180)-30</f>
        <v>48.983739334663298</v>
      </c>
      <c r="D33" s="34">
        <f t="shared" ref="D33:D38" si="32">$AH$21*((COS(C33*3.1416/180))^0.3)</f>
        <v>1189.7586419783952</v>
      </c>
      <c r="E33" s="34">
        <f t="shared" si="30"/>
        <v>392.62035185287044</v>
      </c>
      <c r="F33" s="67">
        <f t="shared" si="29"/>
        <v>9.9146553498199605E-2</v>
      </c>
      <c r="N33" s="35"/>
      <c r="U33"/>
      <c r="V33"/>
      <c r="W33"/>
      <c r="X33"/>
      <c r="AA33" s="76"/>
    </row>
    <row r="34" spans="1:27" ht="15" customHeight="1" x14ac:dyDescent="0.25">
      <c r="A34" t="s">
        <v>154</v>
      </c>
      <c r="B34" s="102">
        <v>6.75</v>
      </c>
      <c r="C34" s="34">
        <f t="shared" si="31"/>
        <v>40.489932805851083</v>
      </c>
      <c r="D34" s="34">
        <f t="shared" si="32"/>
        <v>1243.5601247350671</v>
      </c>
      <c r="E34" s="34">
        <f t="shared" si="30"/>
        <v>410.37484116257218</v>
      </c>
      <c r="F34" s="67">
        <f t="shared" si="29"/>
        <v>0.10363001039458894</v>
      </c>
      <c r="N34" s="35"/>
      <c r="U34"/>
      <c r="V34"/>
      <c r="W34"/>
      <c r="X34"/>
      <c r="AA34" s="76"/>
    </row>
    <row r="35" spans="1:27" ht="15" customHeight="1" x14ac:dyDescent="0.25">
      <c r="A35" t="s">
        <v>155</v>
      </c>
      <c r="B35" s="102">
        <v>7.25</v>
      </c>
      <c r="C35" s="34">
        <f t="shared" si="31"/>
        <v>32.241672473103328</v>
      </c>
      <c r="D35" s="34">
        <f t="shared" si="32"/>
        <v>1283.8514968092757</v>
      </c>
      <c r="E35" s="34">
        <f t="shared" si="30"/>
        <v>423.67099394706099</v>
      </c>
      <c r="F35" s="67">
        <f t="shared" si="29"/>
        <v>0.10698762473410631</v>
      </c>
      <c r="N35" s="35"/>
      <c r="U35"/>
      <c r="V35"/>
      <c r="W35"/>
      <c r="X35"/>
      <c r="AA35" s="76"/>
    </row>
    <row r="36" spans="1:27" ht="15" customHeight="1" x14ac:dyDescent="0.25">
      <c r="A36" t="s">
        <v>160</v>
      </c>
      <c r="B36" s="102">
        <v>7.75</v>
      </c>
      <c r="C36" s="34">
        <f t="shared" si="31"/>
        <v>24.34276776612122</v>
      </c>
      <c r="D36" s="34">
        <f t="shared" si="32"/>
        <v>1312.8131880995534</v>
      </c>
      <c r="E36" s="34">
        <f t="shared" si="30"/>
        <v>433.22835207285266</v>
      </c>
      <c r="F36" s="67">
        <f t="shared" si="29"/>
        <v>0.10940109900829613</v>
      </c>
      <c r="N36" s="35"/>
      <c r="U36"/>
      <c r="V36"/>
      <c r="W36"/>
      <c r="X36"/>
      <c r="AA36" s="76"/>
    </row>
    <row r="37" spans="1:27" ht="15" customHeight="1" x14ac:dyDescent="0.25">
      <c r="A37" t="s">
        <v>161</v>
      </c>
      <c r="B37" s="102">
        <v>8.25</v>
      </c>
      <c r="C37" s="34">
        <f t="shared" si="31"/>
        <v>16.892631259170869</v>
      </c>
      <c r="D37" s="34">
        <f t="shared" si="32"/>
        <v>1332.2539934046411</v>
      </c>
      <c r="E37" s="34">
        <f t="shared" si="30"/>
        <v>439.64381782353155</v>
      </c>
      <c r="F37" s="67">
        <f t="shared" si="29"/>
        <v>0.11102116611705343</v>
      </c>
      <c r="N37" s="35"/>
      <c r="U37"/>
      <c r="V37"/>
      <c r="W37"/>
      <c r="X37"/>
      <c r="AA37" s="76"/>
    </row>
    <row r="38" spans="1:27" ht="15" customHeight="1" x14ac:dyDescent="0.25">
      <c r="A38" t="s">
        <v>162</v>
      </c>
      <c r="B38" s="102">
        <v>8.75</v>
      </c>
      <c r="C38" s="34">
        <f t="shared" si="31"/>
        <v>9.9850275026886521</v>
      </c>
      <c r="D38" s="34">
        <f t="shared" si="32"/>
        <v>1343.8326718275882</v>
      </c>
      <c r="E38" s="34">
        <f t="shared" si="30"/>
        <v>443.46478170310411</v>
      </c>
      <c r="F38" s="67">
        <f t="shared" si="29"/>
        <v>0.11198605598563235</v>
      </c>
      <c r="N38" s="35"/>
      <c r="U38"/>
      <c r="V38"/>
      <c r="W38"/>
      <c r="X38"/>
      <c r="AA38" s="76"/>
    </row>
    <row r="39" spans="1:27" ht="15" customHeight="1" x14ac:dyDescent="0.25">
      <c r="B39" s="102"/>
      <c r="C39" s="34"/>
      <c r="D39" s="55" t="s">
        <v>191</v>
      </c>
      <c r="E39" s="56">
        <f>SUM(E27:E38)</f>
        <v>4605.763852412807</v>
      </c>
      <c r="F39" s="56">
        <f>E39*0.7</f>
        <v>3224.0346966889647</v>
      </c>
      <c r="G39" s="56">
        <f>E39*0.5</f>
        <v>2302.8819262064035</v>
      </c>
      <c r="H39" s="56">
        <f>E39*0.25</f>
        <v>1151.4409631032017</v>
      </c>
      <c r="N39" s="35"/>
      <c r="U39"/>
      <c r="V39"/>
      <c r="W39"/>
      <c r="X39"/>
      <c r="AA39" s="76"/>
    </row>
    <row r="40" spans="1:27" ht="15" customHeight="1" x14ac:dyDescent="0.25">
      <c r="E40" s="102" t="s">
        <v>215</v>
      </c>
      <c r="F40" s="102" t="s">
        <v>216</v>
      </c>
      <c r="G40" s="102" t="s">
        <v>217</v>
      </c>
      <c r="H40" s="102" t="s">
        <v>218</v>
      </c>
      <c r="N40" s="35"/>
      <c r="U40"/>
      <c r="V40"/>
      <c r="W40"/>
      <c r="X40"/>
      <c r="AA40" s="76"/>
    </row>
    <row r="41" spans="1:27" ht="15" customHeight="1" x14ac:dyDescent="0.25">
      <c r="N41" s="35"/>
      <c r="U41"/>
      <c r="V41"/>
      <c r="W41"/>
      <c r="X41"/>
      <c r="AA41" s="76"/>
    </row>
    <row r="42" spans="1:27" ht="15" customHeight="1" x14ac:dyDescent="0.25">
      <c r="N42" s="35"/>
      <c r="U42"/>
      <c r="V42"/>
      <c r="W42"/>
      <c r="X42"/>
      <c r="AA42" s="76"/>
    </row>
    <row r="43" spans="1:27" ht="15" customHeight="1" x14ac:dyDescent="0.25">
      <c r="N43" s="35"/>
      <c r="U43"/>
      <c r="V43"/>
      <c r="W43"/>
      <c r="X43"/>
      <c r="AA43" s="76"/>
    </row>
    <row r="44" spans="1:27" ht="15" customHeight="1" x14ac:dyDescent="0.25">
      <c r="N44" s="35"/>
      <c r="U44"/>
      <c r="V44"/>
      <c r="W44"/>
      <c r="X44"/>
      <c r="AA44" s="76"/>
    </row>
    <row r="45" spans="1:27" ht="15" customHeight="1" x14ac:dyDescent="0.25">
      <c r="N45" s="35"/>
      <c r="U45"/>
      <c r="V45"/>
      <c r="W45"/>
      <c r="X45"/>
      <c r="AA45" s="76"/>
    </row>
    <row r="46" spans="1:27" ht="15" customHeight="1" x14ac:dyDescent="0.25">
      <c r="N46" s="35"/>
      <c r="U46"/>
      <c r="V46"/>
      <c r="W46"/>
      <c r="X46"/>
      <c r="AA46" s="76"/>
    </row>
    <row r="47" spans="1:27" ht="15" customHeight="1" x14ac:dyDescent="0.25">
      <c r="N47" s="35"/>
      <c r="U47"/>
      <c r="V47"/>
      <c r="W47"/>
      <c r="X47"/>
      <c r="AA47" s="76"/>
    </row>
    <row r="48" spans="1:27" ht="15" customHeight="1" x14ac:dyDescent="0.25">
      <c r="N48" s="35"/>
      <c r="AA48" s="76"/>
    </row>
    <row r="49" spans="14:27" ht="15" customHeight="1" x14ac:dyDescent="0.25">
      <c r="N49" s="35"/>
      <c r="AA49" s="76"/>
    </row>
    <row r="50" spans="14:27" ht="15" customHeight="1" x14ac:dyDescent="0.25">
      <c r="N50" s="35"/>
      <c r="AA50" s="76"/>
    </row>
    <row r="51" spans="14:27" ht="15" customHeight="1" x14ac:dyDescent="0.25">
      <c r="N51" s="35"/>
      <c r="AA51" s="76"/>
    </row>
    <row r="52" spans="14:27" ht="15" customHeight="1" x14ac:dyDescent="0.25">
      <c r="AA52" s="76"/>
    </row>
    <row r="53" spans="14:27" ht="15" customHeight="1" x14ac:dyDescent="0.25">
      <c r="AA53" s="76"/>
    </row>
    <row r="54" spans="14:27" ht="15" customHeight="1" x14ac:dyDescent="0.25">
      <c r="AA54" s="76"/>
    </row>
    <row r="55" spans="14:27" ht="15" customHeight="1" x14ac:dyDescent="0.25">
      <c r="AA55" s="76"/>
    </row>
    <row r="56" spans="14:27" ht="15" customHeight="1" x14ac:dyDescent="0.25">
      <c r="AA56" s="76"/>
    </row>
    <row r="57" spans="14:27" ht="15" customHeight="1" x14ac:dyDescent="0.25">
      <c r="AA57" s="76"/>
    </row>
    <row r="58" spans="14:27" ht="15" customHeight="1" x14ac:dyDescent="0.25">
      <c r="U58"/>
      <c r="V58"/>
      <c r="W58"/>
      <c r="X58"/>
      <c r="AA58" s="76"/>
    </row>
    <row r="59" spans="14:27" ht="15" customHeight="1" x14ac:dyDescent="0.25">
      <c r="U59"/>
      <c r="V59"/>
      <c r="W59"/>
      <c r="X59"/>
      <c r="AA59" s="76"/>
    </row>
    <row r="60" spans="14:27" ht="15" customHeight="1" x14ac:dyDescent="0.25">
      <c r="U60"/>
      <c r="V60"/>
      <c r="W60"/>
      <c r="X60"/>
      <c r="AA60" s="76"/>
    </row>
    <row r="61" spans="14:27" ht="15" customHeight="1" x14ac:dyDescent="0.25">
      <c r="U61"/>
      <c r="V61"/>
      <c r="W61"/>
      <c r="X61"/>
      <c r="AA61" s="76"/>
    </row>
    <row r="62" spans="14:27" ht="15" customHeight="1" x14ac:dyDescent="0.25">
      <c r="U62"/>
      <c r="V62"/>
      <c r="W62"/>
      <c r="X62"/>
      <c r="AA62" s="76"/>
    </row>
    <row r="63" spans="14:27" ht="15" customHeight="1" x14ac:dyDescent="0.25">
      <c r="U63"/>
      <c r="V63"/>
      <c r="W63"/>
      <c r="X63"/>
      <c r="AA63" s="76"/>
    </row>
    <row r="64" spans="14:27" ht="15" customHeight="1" x14ac:dyDescent="0.25">
      <c r="U64"/>
      <c r="V64"/>
      <c r="W64"/>
      <c r="X64"/>
      <c r="AA64" s="76"/>
    </row>
    <row r="65" spans="21:27" ht="15" customHeight="1" x14ac:dyDescent="0.25">
      <c r="U65"/>
      <c r="V65"/>
      <c r="W65"/>
      <c r="X65"/>
      <c r="AA65" s="76"/>
    </row>
    <row r="66" spans="21:27" ht="15" customHeight="1" x14ac:dyDescent="0.25">
      <c r="U66"/>
      <c r="V66"/>
      <c r="W66"/>
      <c r="X66"/>
      <c r="AA66" s="76"/>
    </row>
    <row r="67" spans="21:27" ht="15" customHeight="1" x14ac:dyDescent="0.25">
      <c r="U67"/>
      <c r="V67"/>
      <c r="W67"/>
      <c r="X67"/>
      <c r="AA67" s="76"/>
    </row>
    <row r="68" spans="21:27" ht="15" customHeight="1" x14ac:dyDescent="0.25">
      <c r="U68"/>
      <c r="V68"/>
      <c r="W68"/>
      <c r="X68"/>
      <c r="AA68" s="76"/>
    </row>
    <row r="69" spans="21:27" ht="15" customHeight="1" x14ac:dyDescent="0.25">
      <c r="U69"/>
      <c r="V69"/>
      <c r="W69"/>
      <c r="X69"/>
      <c r="AA69" s="76"/>
    </row>
    <row r="70" spans="21:27" ht="15" customHeight="1" x14ac:dyDescent="0.25">
      <c r="U70"/>
      <c r="V70"/>
      <c r="W70"/>
      <c r="X70"/>
      <c r="AA70" s="76"/>
    </row>
    <row r="71" spans="21:27" ht="15" customHeight="1" x14ac:dyDescent="0.25">
      <c r="U71"/>
      <c r="V71"/>
      <c r="W71"/>
      <c r="X71"/>
      <c r="AA71" s="76"/>
    </row>
    <row r="72" spans="21:27" ht="15" customHeight="1" x14ac:dyDescent="0.25">
      <c r="U72"/>
      <c r="V72"/>
      <c r="W72"/>
      <c r="X72"/>
      <c r="AA72" s="76"/>
    </row>
    <row r="73" spans="21:27" ht="15" customHeight="1" x14ac:dyDescent="0.25">
      <c r="U73"/>
      <c r="V73"/>
      <c r="W73"/>
      <c r="X73"/>
      <c r="AA73" s="76"/>
    </row>
    <row r="74" spans="21:27" ht="15" customHeight="1" x14ac:dyDescent="0.25">
      <c r="U74"/>
      <c r="V74"/>
      <c r="W74"/>
      <c r="X74"/>
      <c r="AA74" s="76"/>
    </row>
    <row r="75" spans="21:27" ht="15" customHeight="1" x14ac:dyDescent="0.25">
      <c r="U75"/>
      <c r="V75"/>
      <c r="W75"/>
      <c r="X75"/>
      <c r="AA75" s="76"/>
    </row>
    <row r="76" spans="21:27" ht="15" customHeight="1" x14ac:dyDescent="0.25">
      <c r="U76"/>
      <c r="V76"/>
      <c r="W76"/>
      <c r="X76"/>
      <c r="AA76" s="76"/>
    </row>
    <row r="77" spans="21:27" ht="15" customHeight="1" x14ac:dyDescent="0.25">
      <c r="U77"/>
      <c r="V77"/>
      <c r="W77"/>
      <c r="X77"/>
      <c r="AA77" s="76"/>
    </row>
    <row r="78" spans="21:27" ht="15" customHeight="1" x14ac:dyDescent="0.25">
      <c r="U78"/>
      <c r="V78"/>
      <c r="W78"/>
      <c r="X78"/>
      <c r="AA78" s="76"/>
    </row>
    <row r="79" spans="21:27" ht="15" customHeight="1" x14ac:dyDescent="0.25">
      <c r="U79"/>
      <c r="V79"/>
      <c r="W79"/>
      <c r="X79"/>
      <c r="AA79" s="76"/>
    </row>
    <row r="80" spans="21:27" ht="15" customHeight="1" x14ac:dyDescent="0.25">
      <c r="U80"/>
      <c r="V80"/>
      <c r="W80"/>
      <c r="X80"/>
      <c r="AA80" s="76"/>
    </row>
    <row r="81" spans="21:27" ht="15" customHeight="1" x14ac:dyDescent="0.25">
      <c r="U81"/>
      <c r="V81"/>
      <c r="W81"/>
      <c r="X81"/>
      <c r="AA81" s="76"/>
    </row>
    <row r="82" spans="21:27" ht="15" customHeight="1" x14ac:dyDescent="0.25">
      <c r="U82"/>
      <c r="V82"/>
      <c r="W82"/>
      <c r="X82"/>
      <c r="AA82" s="76"/>
    </row>
    <row r="83" spans="21:27" ht="15" customHeight="1" x14ac:dyDescent="0.25">
      <c r="U83"/>
      <c r="V83"/>
      <c r="W83"/>
      <c r="X83"/>
      <c r="AA83" s="76"/>
    </row>
    <row r="84" spans="21:27" ht="15" customHeight="1" x14ac:dyDescent="0.25"/>
    <row r="85" spans="21:27" ht="15" customHeight="1" x14ac:dyDescent="0.25"/>
    <row r="86" spans="21:27" ht="15" customHeight="1" x14ac:dyDescent="0.25"/>
    <row r="87" spans="21:27" ht="15" customHeight="1" x14ac:dyDescent="0.25"/>
    <row r="88" spans="21:27" ht="15" customHeight="1" x14ac:dyDescent="0.25"/>
    <row r="89" spans="21:27" ht="15" customHeight="1" x14ac:dyDescent="0.25"/>
    <row r="90" spans="21:27" ht="15" customHeight="1" x14ac:dyDescent="0.25"/>
    <row r="91" spans="21:27" ht="15" customHeight="1" x14ac:dyDescent="0.25"/>
    <row r="92" spans="21:27" ht="15" customHeight="1" x14ac:dyDescent="0.25"/>
    <row r="93" spans="21:27" ht="15" customHeight="1" x14ac:dyDescent="0.25"/>
    <row r="94" spans="21:27" ht="15" customHeight="1" x14ac:dyDescent="0.25"/>
    <row r="95" spans="21:27" ht="15" customHeight="1" x14ac:dyDescent="0.25"/>
    <row r="96" spans="21:27" ht="15" customHeight="1" x14ac:dyDescent="0.25"/>
    <row r="97" spans="21:24" ht="15" customHeight="1" x14ac:dyDescent="0.25">
      <c r="U97"/>
      <c r="V97"/>
      <c r="W97"/>
      <c r="X97"/>
    </row>
    <row r="98" spans="21:24" ht="15" customHeight="1" x14ac:dyDescent="0.25">
      <c r="U98"/>
      <c r="V98"/>
      <c r="W98"/>
      <c r="X98"/>
    </row>
    <row r="99" spans="21:24" ht="15" customHeight="1" x14ac:dyDescent="0.25">
      <c r="U99"/>
      <c r="V99"/>
      <c r="W99"/>
      <c r="X99"/>
    </row>
    <row r="100" spans="21:24" ht="15" customHeight="1" x14ac:dyDescent="0.25">
      <c r="U100"/>
      <c r="V100"/>
      <c r="W100"/>
      <c r="X100"/>
    </row>
    <row r="101" spans="21:24" ht="15" customHeight="1" x14ac:dyDescent="0.25">
      <c r="U101"/>
      <c r="V101"/>
      <c r="W101"/>
      <c r="X101"/>
    </row>
    <row r="102" spans="21:24" ht="15" customHeight="1" x14ac:dyDescent="0.25">
      <c r="U102"/>
      <c r="V102"/>
      <c r="W102"/>
      <c r="X102"/>
    </row>
    <row r="103" spans="21:24" ht="15" customHeight="1" x14ac:dyDescent="0.25">
      <c r="U103"/>
      <c r="V103"/>
      <c r="W103"/>
      <c r="X103"/>
    </row>
    <row r="104" spans="21:24" ht="15" customHeight="1" x14ac:dyDescent="0.25">
      <c r="U104"/>
      <c r="V104"/>
      <c r="W104"/>
      <c r="X104"/>
    </row>
    <row r="105" spans="21:24" ht="15" customHeight="1" x14ac:dyDescent="0.25">
      <c r="U105"/>
      <c r="V105"/>
      <c r="W105"/>
      <c r="X105"/>
    </row>
    <row r="106" spans="21:24" ht="15" customHeight="1" x14ac:dyDescent="0.25">
      <c r="U106"/>
      <c r="V106"/>
      <c r="W106"/>
      <c r="X106"/>
    </row>
    <row r="107" spans="21:24" ht="15" customHeight="1" x14ac:dyDescent="0.25">
      <c r="U107"/>
      <c r="V107"/>
      <c r="W107"/>
      <c r="X107"/>
    </row>
    <row r="108" spans="21:24" ht="15" customHeight="1" x14ac:dyDescent="0.25">
      <c r="U108"/>
      <c r="V108"/>
      <c r="W108"/>
      <c r="X108"/>
    </row>
    <row r="109" spans="21:24" ht="15" customHeight="1" x14ac:dyDescent="0.25">
      <c r="U109"/>
      <c r="V109"/>
      <c r="W109"/>
      <c r="X109"/>
    </row>
    <row r="110" spans="21:24" ht="15" customHeight="1" x14ac:dyDescent="0.25">
      <c r="U110"/>
      <c r="V110"/>
      <c r="W110"/>
      <c r="X110"/>
    </row>
    <row r="111" spans="21:24" ht="15" customHeight="1" x14ac:dyDescent="0.25">
      <c r="U111"/>
      <c r="V111"/>
      <c r="W111"/>
      <c r="X111"/>
    </row>
    <row r="112" spans="21:24" ht="15" customHeight="1" x14ac:dyDescent="0.25">
      <c r="U112"/>
      <c r="V112"/>
      <c r="W112"/>
      <c r="X112"/>
    </row>
    <row r="113" spans="21:24" ht="15" customHeight="1" x14ac:dyDescent="0.25">
      <c r="U113"/>
      <c r="V113"/>
      <c r="W113"/>
      <c r="X113"/>
    </row>
    <row r="114" spans="21:24" ht="15" customHeight="1" x14ac:dyDescent="0.25">
      <c r="U114"/>
      <c r="V114"/>
      <c r="W114"/>
      <c r="X114"/>
    </row>
    <row r="115" spans="21:24" ht="15" customHeight="1" x14ac:dyDescent="0.25">
      <c r="U115"/>
      <c r="V115"/>
      <c r="W115"/>
      <c r="X115"/>
    </row>
    <row r="116" spans="21:24" ht="15" customHeight="1" x14ac:dyDescent="0.25">
      <c r="U116"/>
      <c r="V116"/>
      <c r="W116"/>
      <c r="X116"/>
    </row>
    <row r="117" spans="21:24" ht="15" customHeight="1" x14ac:dyDescent="0.25">
      <c r="U117"/>
      <c r="V117"/>
      <c r="W117"/>
      <c r="X117"/>
    </row>
    <row r="118" spans="21:24" ht="15" customHeight="1" x14ac:dyDescent="0.25">
      <c r="U118"/>
      <c r="V118"/>
      <c r="W118"/>
      <c r="X118"/>
    </row>
    <row r="119" spans="21:24" ht="15" customHeight="1" x14ac:dyDescent="0.25">
      <c r="U119"/>
      <c r="V119"/>
      <c r="W119"/>
      <c r="X119"/>
    </row>
    <row r="120" spans="21:24" ht="15" customHeight="1" x14ac:dyDescent="0.25">
      <c r="U120"/>
      <c r="V120"/>
      <c r="W120"/>
      <c r="X120"/>
    </row>
    <row r="121" spans="21:24" ht="15" customHeight="1" x14ac:dyDescent="0.25">
      <c r="U121"/>
      <c r="V121"/>
      <c r="W121"/>
      <c r="X121"/>
    </row>
    <row r="122" spans="21:24" ht="15" customHeight="1" x14ac:dyDescent="0.25">
      <c r="U122"/>
      <c r="V122"/>
      <c r="W122"/>
      <c r="X122"/>
    </row>
    <row r="123" spans="21:24" ht="15" customHeight="1" x14ac:dyDescent="0.25">
      <c r="U123"/>
      <c r="V123"/>
      <c r="W123"/>
      <c r="X123"/>
    </row>
    <row r="124" spans="21:24" ht="15" customHeight="1" x14ac:dyDescent="0.25">
      <c r="U124"/>
      <c r="V124"/>
      <c r="W124"/>
      <c r="X124"/>
    </row>
    <row r="125" spans="21:24" ht="15" customHeight="1" x14ac:dyDescent="0.25">
      <c r="U125"/>
      <c r="V125"/>
      <c r="W125"/>
      <c r="X125"/>
    </row>
    <row r="126" spans="21:24" ht="15" customHeight="1" x14ac:dyDescent="0.25">
      <c r="U126"/>
      <c r="V126"/>
      <c r="W126"/>
      <c r="X126"/>
    </row>
    <row r="127" spans="21:24" ht="15" customHeight="1" x14ac:dyDescent="0.25">
      <c r="U127"/>
      <c r="V127"/>
      <c r="W127"/>
      <c r="X127"/>
    </row>
    <row r="128" spans="21:24" ht="15" customHeight="1" x14ac:dyDescent="0.25">
      <c r="U128"/>
      <c r="V128"/>
      <c r="W128"/>
      <c r="X128"/>
    </row>
    <row r="129" spans="21:24" ht="15" customHeight="1" x14ac:dyDescent="0.25">
      <c r="U129"/>
      <c r="V129"/>
      <c r="W129"/>
      <c r="X129"/>
    </row>
    <row r="130" spans="21:24" ht="15" customHeight="1" x14ac:dyDescent="0.25">
      <c r="U130"/>
      <c r="V130"/>
      <c r="W130"/>
      <c r="X130"/>
    </row>
    <row r="131" spans="21:24" ht="15" customHeight="1" x14ac:dyDescent="0.25">
      <c r="U131"/>
      <c r="V131"/>
      <c r="W131"/>
      <c r="X131"/>
    </row>
    <row r="132" spans="21:24" ht="15" customHeight="1" x14ac:dyDescent="0.25">
      <c r="U132"/>
      <c r="V132"/>
      <c r="W132"/>
      <c r="X132"/>
    </row>
    <row r="133" spans="21:24" ht="15" customHeight="1" x14ac:dyDescent="0.25">
      <c r="U133"/>
      <c r="V133"/>
      <c r="W133"/>
      <c r="X133"/>
    </row>
    <row r="134" spans="21:24" ht="15" customHeight="1" x14ac:dyDescent="0.25">
      <c r="U134"/>
      <c r="V134"/>
      <c r="W134"/>
      <c r="X134"/>
    </row>
    <row r="135" spans="21:24" ht="15" customHeight="1" x14ac:dyDescent="0.25">
      <c r="U135"/>
      <c r="V135"/>
      <c r="W135"/>
      <c r="X135"/>
    </row>
    <row r="136" spans="21:24" ht="15" customHeight="1" x14ac:dyDescent="0.25">
      <c r="U136"/>
      <c r="V136"/>
      <c r="W136"/>
      <c r="X136"/>
    </row>
    <row r="137" spans="21:24" ht="15" customHeight="1" x14ac:dyDescent="0.25">
      <c r="U137"/>
      <c r="V137"/>
      <c r="W137"/>
      <c r="X137"/>
    </row>
    <row r="138" spans="21:24" ht="15" customHeight="1" x14ac:dyDescent="0.25">
      <c r="U138"/>
      <c r="V138"/>
      <c r="W138"/>
      <c r="X138"/>
    </row>
    <row r="139" spans="21:24" ht="15" customHeight="1" x14ac:dyDescent="0.25">
      <c r="U139"/>
      <c r="V139"/>
      <c r="W139"/>
      <c r="X139"/>
    </row>
    <row r="140" spans="21:24" ht="15" customHeight="1" x14ac:dyDescent="0.25">
      <c r="U140"/>
      <c r="V140"/>
      <c r="W140"/>
      <c r="X140"/>
    </row>
    <row r="141" spans="21:24" ht="15" customHeight="1" x14ac:dyDescent="0.25">
      <c r="U141"/>
      <c r="V141"/>
      <c r="W141"/>
      <c r="X141"/>
    </row>
    <row r="142" spans="21:24" ht="15" customHeight="1" x14ac:dyDescent="0.25">
      <c r="U142"/>
      <c r="V142"/>
      <c r="W142"/>
      <c r="X142"/>
    </row>
    <row r="143" spans="21:24" ht="15" customHeight="1" x14ac:dyDescent="0.25">
      <c r="U143"/>
      <c r="V143"/>
      <c r="W143"/>
      <c r="X143"/>
    </row>
    <row r="144" spans="21:24" ht="15" customHeight="1" x14ac:dyDescent="0.25">
      <c r="U144"/>
      <c r="V144"/>
      <c r="W144"/>
      <c r="X144"/>
    </row>
    <row r="145" spans="21:24" ht="15" customHeight="1" x14ac:dyDescent="0.25">
      <c r="U145"/>
      <c r="V145"/>
      <c r="W145"/>
      <c r="X145"/>
    </row>
    <row r="146" spans="21:24" ht="15" customHeight="1" x14ac:dyDescent="0.25">
      <c r="U146"/>
      <c r="V146"/>
      <c r="W146"/>
      <c r="X146"/>
    </row>
    <row r="147" spans="21:24" ht="15" customHeight="1" x14ac:dyDescent="0.25">
      <c r="U147"/>
      <c r="V147"/>
      <c r="W147"/>
      <c r="X147"/>
    </row>
    <row r="148" spans="21:24" ht="15" customHeight="1" x14ac:dyDescent="0.25">
      <c r="U148"/>
      <c r="V148"/>
      <c r="W148"/>
      <c r="X148"/>
    </row>
    <row r="149" spans="21:24" ht="15" customHeight="1" x14ac:dyDescent="0.25">
      <c r="U149"/>
      <c r="V149"/>
      <c r="W149"/>
      <c r="X149"/>
    </row>
    <row r="150" spans="21:24" ht="15" customHeight="1" x14ac:dyDescent="0.25">
      <c r="U150"/>
      <c r="V150"/>
      <c r="W150"/>
      <c r="X150"/>
    </row>
    <row r="151" spans="21:24" ht="15" customHeight="1" x14ac:dyDescent="0.25">
      <c r="U151"/>
      <c r="V151"/>
      <c r="W151"/>
      <c r="X151"/>
    </row>
    <row r="152" spans="21:24" ht="15" customHeight="1" x14ac:dyDescent="0.25">
      <c r="U152"/>
      <c r="V152"/>
      <c r="W152"/>
      <c r="X152"/>
    </row>
    <row r="153" spans="21:24" ht="15" customHeight="1" x14ac:dyDescent="0.25">
      <c r="U153"/>
      <c r="V153"/>
      <c r="W153"/>
      <c r="X153"/>
    </row>
    <row r="154" spans="21:24" ht="15" customHeight="1" x14ac:dyDescent="0.25">
      <c r="U154"/>
      <c r="V154"/>
      <c r="W154"/>
      <c r="X154"/>
    </row>
    <row r="155" spans="21:24" ht="15" customHeight="1" x14ac:dyDescent="0.25">
      <c r="U155"/>
      <c r="V155"/>
      <c r="W155"/>
      <c r="X155"/>
    </row>
    <row r="156" spans="21:24" ht="15" customHeight="1" x14ac:dyDescent="0.25">
      <c r="U156"/>
      <c r="V156"/>
      <c r="W156"/>
      <c r="X156"/>
    </row>
    <row r="157" spans="21:24" ht="15" customHeight="1" x14ac:dyDescent="0.25">
      <c r="U157"/>
      <c r="V157"/>
      <c r="W157"/>
      <c r="X157"/>
    </row>
    <row r="158" spans="21:24" ht="15" customHeight="1" x14ac:dyDescent="0.25">
      <c r="U158"/>
      <c r="V158"/>
      <c r="W158"/>
      <c r="X158"/>
    </row>
    <row r="159" spans="21:24" ht="15" customHeight="1" x14ac:dyDescent="0.25">
      <c r="U159"/>
      <c r="V159"/>
      <c r="W159"/>
      <c r="X159"/>
    </row>
    <row r="160" spans="21:24" ht="15" customHeight="1" x14ac:dyDescent="0.25">
      <c r="U160"/>
      <c r="V160"/>
      <c r="W160"/>
      <c r="X160"/>
    </row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spans="21:24" x14ac:dyDescent="0.25">
      <c r="U209"/>
      <c r="V209"/>
      <c r="W209"/>
      <c r="X209"/>
    </row>
    <row r="210" spans="21:24" x14ac:dyDescent="0.25">
      <c r="U210"/>
      <c r="V210"/>
      <c r="W210"/>
      <c r="X210"/>
    </row>
    <row r="211" spans="21:24" x14ac:dyDescent="0.25">
      <c r="U211"/>
      <c r="V211"/>
      <c r="W211"/>
      <c r="X211"/>
    </row>
    <row r="212" spans="21:24" x14ac:dyDescent="0.25">
      <c r="U212"/>
      <c r="V212"/>
      <c r="W212"/>
      <c r="X212"/>
    </row>
    <row r="213" spans="21:24" x14ac:dyDescent="0.25">
      <c r="U213"/>
      <c r="V213"/>
      <c r="W213"/>
      <c r="X213"/>
    </row>
    <row r="214" spans="21:24" x14ac:dyDescent="0.25">
      <c r="U214"/>
      <c r="V214"/>
      <c r="W214"/>
      <c r="X214"/>
    </row>
    <row r="215" spans="21:24" x14ac:dyDescent="0.25">
      <c r="U215"/>
      <c r="V215"/>
      <c r="W215"/>
      <c r="X215"/>
    </row>
    <row r="216" spans="21:24" x14ac:dyDescent="0.25">
      <c r="U216"/>
      <c r="V216"/>
      <c r="W216"/>
      <c r="X216"/>
    </row>
    <row r="217" spans="21:24" x14ac:dyDescent="0.25">
      <c r="U217"/>
      <c r="V217"/>
      <c r="W217"/>
      <c r="X217"/>
    </row>
    <row r="218" spans="21:24" x14ac:dyDescent="0.25">
      <c r="U218"/>
      <c r="V218"/>
      <c r="W218"/>
      <c r="X218"/>
    </row>
    <row r="219" spans="21:24" x14ac:dyDescent="0.25">
      <c r="U219"/>
      <c r="V219"/>
      <c r="W219"/>
      <c r="X219"/>
    </row>
    <row r="220" spans="21:24" x14ac:dyDescent="0.25">
      <c r="U220"/>
      <c r="V220"/>
      <c r="W220"/>
      <c r="X220"/>
    </row>
    <row r="221" spans="21:24" x14ac:dyDescent="0.25">
      <c r="U221"/>
      <c r="V221"/>
      <c r="W221"/>
      <c r="X221"/>
    </row>
    <row r="222" spans="21:24" x14ac:dyDescent="0.25">
      <c r="U222"/>
      <c r="V222"/>
      <c r="W222"/>
      <c r="X222"/>
    </row>
    <row r="223" spans="21:24" x14ac:dyDescent="0.25">
      <c r="U223"/>
      <c r="V223"/>
      <c r="W223"/>
      <c r="X223"/>
    </row>
    <row r="224" spans="21:24" x14ac:dyDescent="0.25">
      <c r="U224"/>
      <c r="V224"/>
      <c r="W224"/>
      <c r="X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</sheetData>
  <conditionalFormatting sqref="H39">
    <cfRule type="cellIs" dxfId="15" priority="3" operator="lessThan">
      <formula>$Q19</formula>
    </cfRule>
    <cfRule type="cellIs" dxfId="14" priority="4" operator="greaterThan">
      <formula>$Q19</formula>
    </cfRule>
  </conditionalFormatting>
  <conditionalFormatting sqref="E39:G39">
    <cfRule type="cellIs" dxfId="13" priority="5" operator="lessThan">
      <formula>$Q19</formula>
    </cfRule>
    <cfRule type="cellIs" dxfId="12" priority="6" operator="greaterThan">
      <formula>$Q19</formula>
    </cfRule>
  </conditionalFormatting>
  <conditionalFormatting sqref="Q19">
    <cfRule type="cellIs" dxfId="11" priority="1" operator="greaterThan">
      <formula>$AH$27</formula>
    </cfRule>
    <cfRule type="cellIs" dxfId="10" priority="2" operator="lessThanOrEqual">
      <formula>$AH$27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0"/>
  <sheetViews>
    <sheetView topLeftCell="A130" zoomScale="64" zoomScaleNormal="64" workbookViewId="0">
      <selection activeCell="V161" sqref="V161"/>
    </sheetView>
  </sheetViews>
  <sheetFormatPr defaultRowHeight="15" x14ac:dyDescent="0.25"/>
  <cols>
    <col min="5" max="5" width="11.42578125" customWidth="1"/>
    <col min="6" max="6" width="10.5703125" customWidth="1"/>
    <col min="7" max="7" width="12.85546875" customWidth="1"/>
    <col min="8" max="8" width="10.28515625" customWidth="1"/>
    <col min="9" max="9" width="9.140625" customWidth="1"/>
    <col min="10" max="10" width="10" customWidth="1"/>
    <col min="11" max="11" width="9.7109375" customWidth="1"/>
    <col min="13" max="13" width="10.42578125" customWidth="1"/>
    <col min="14" max="14" width="10.5703125" bestFit="1" customWidth="1"/>
    <col min="15" max="15" width="11.140625" bestFit="1" customWidth="1"/>
    <col min="17" max="17" width="10.5703125" customWidth="1"/>
    <col min="21" max="21" width="9.140625" style="67"/>
    <col min="22" max="22" width="11.7109375" style="26" bestFit="1" customWidth="1"/>
    <col min="23" max="23" width="11.7109375" style="26" customWidth="1"/>
    <col min="24" max="25" width="9.140625" style="26"/>
    <col min="27" max="27" width="9.5703125" customWidth="1"/>
    <col min="28" max="28" width="9.28515625" customWidth="1"/>
    <col min="29" max="29" width="10.140625" customWidth="1"/>
    <col min="36" max="36" width="131.140625" customWidth="1"/>
  </cols>
  <sheetData>
    <row r="1" spans="1:36" ht="63.75" thickBot="1" x14ac:dyDescent="0.4">
      <c r="A1" s="27" t="s">
        <v>220</v>
      </c>
      <c r="B1" s="27" t="s">
        <v>224</v>
      </c>
      <c r="C1" s="27" t="s">
        <v>245</v>
      </c>
      <c r="D1" s="33" t="s">
        <v>237</v>
      </c>
      <c r="E1" s="33" t="s">
        <v>238</v>
      </c>
      <c r="F1" s="33" t="s">
        <v>239</v>
      </c>
      <c r="G1" s="27" t="s">
        <v>240</v>
      </c>
      <c r="H1" s="27" t="s">
        <v>247</v>
      </c>
      <c r="I1" s="27" t="s">
        <v>241</v>
      </c>
      <c r="J1" s="27" t="s">
        <v>248</v>
      </c>
      <c r="K1" s="27" t="s">
        <v>228</v>
      </c>
      <c r="L1" s="27" t="s">
        <v>242</v>
      </c>
      <c r="M1" s="27" t="s">
        <v>243</v>
      </c>
      <c r="N1" s="33" t="s">
        <v>105</v>
      </c>
      <c r="O1" s="33" t="s">
        <v>102</v>
      </c>
      <c r="P1" s="27" t="s">
        <v>246</v>
      </c>
      <c r="Q1" s="27" t="s">
        <v>104</v>
      </c>
      <c r="R1" s="45"/>
      <c r="S1" s="38" t="s">
        <v>138</v>
      </c>
      <c r="T1" s="33" t="s">
        <v>210</v>
      </c>
      <c r="U1" s="66" t="s">
        <v>244</v>
      </c>
      <c r="V1" s="33" t="s">
        <v>213</v>
      </c>
      <c r="W1" s="33" t="s">
        <v>271</v>
      </c>
      <c r="X1" s="33" t="s">
        <v>231</v>
      </c>
      <c r="Y1" s="33" t="s">
        <v>232</v>
      </c>
      <c r="Z1" s="27" t="s">
        <v>233</v>
      </c>
      <c r="AA1" s="27" t="s">
        <v>234</v>
      </c>
      <c r="AB1" s="27" t="s">
        <v>235</v>
      </c>
      <c r="AC1" s="27" t="s">
        <v>221</v>
      </c>
      <c r="AD1" s="27" t="s">
        <v>236</v>
      </c>
      <c r="AE1" s="40" t="s">
        <v>146</v>
      </c>
      <c r="AF1" s="40"/>
    </row>
    <row r="2" spans="1:36" ht="15" customHeight="1" thickBot="1" x14ac:dyDescent="0.3">
      <c r="A2" s="5">
        <v>9</v>
      </c>
      <c r="B2" s="31">
        <f>A2+L2</f>
        <v>9.0960000000000001</v>
      </c>
      <c r="C2" s="7">
        <f>(A2+B2)/2</f>
        <v>9.048</v>
      </c>
      <c r="D2" s="34">
        <f>90-(90-$AI$15)*SIN(((180*(C2-$AI$16))/$AI$18*3.1416/180))</f>
        <v>37.071666242177862</v>
      </c>
      <c r="E2" s="34">
        <f>$AI$21*((COS(D2*3.1416/180))^0.3)</f>
        <v>1261.5812936098009</v>
      </c>
      <c r="F2" s="34">
        <f t="shared" ref="F2" si="0">0.5*(((-3.64*10^-14)*Z2^3)+((3.88*10^-9)*Z2^2)-((1.18*10^-4)*Z2)+1.17)*T2^3*$AI$5</f>
        <v>1512.5818711470076</v>
      </c>
      <c r="G2">
        <f>0.278*$AI$11*T2*SIN(U2)</f>
        <v>0</v>
      </c>
      <c r="H2">
        <f t="shared" ref="H2" si="1">(5.46*10^-7)*((T2^2-T2^2)*(T2)/(V2))</f>
        <v>0</v>
      </c>
      <c r="I2" s="34">
        <f>0.278*$AI$6*(1+(T2)/161)*$AI$11*(T2)</f>
        <v>384.9088672991802</v>
      </c>
      <c r="J2">
        <f>(F2+G2+H2+I2)/$AI$28</f>
        <v>2108.3230427179865</v>
      </c>
      <c r="K2">
        <f>J2/745</f>
        <v>2.8299638157288407</v>
      </c>
      <c r="L2">
        <f t="shared" ref="L2" si="2">V2/S2</f>
        <v>9.6000000000000002E-2</v>
      </c>
      <c r="M2" s="26">
        <f t="shared" ref="M2" si="3">J2-E2</f>
        <v>846.74174910818556</v>
      </c>
      <c r="N2" s="34">
        <f>$AI$22/(M2^($AI$23-1))</f>
        <v>5242.1176747063819</v>
      </c>
      <c r="O2" s="34">
        <f>IF(N2&lt;6000,N2,6000)</f>
        <v>5242.1176747063819</v>
      </c>
      <c r="P2" s="35">
        <f>(M2*(B2-A2)/($AI$22/M2^($AI$23-1)))</f>
        <v>1.5506559172947009E-2</v>
      </c>
      <c r="Q2" s="35">
        <f>P2</f>
        <v>1.5506559172947009E-2</v>
      </c>
      <c r="R2" s="44"/>
      <c r="S2" s="126">
        <v>25</v>
      </c>
      <c r="T2" s="127">
        <f>S2*1.60934400061</f>
        <v>40.233600015249998</v>
      </c>
      <c r="U2" s="128">
        <f>AD2/(AC2*1000)</f>
        <v>0</v>
      </c>
      <c r="V2" s="129">
        <f>AC2/1.60934400061</f>
        <v>2.4</v>
      </c>
      <c r="W2" s="129">
        <f>V2</f>
        <v>2.4</v>
      </c>
      <c r="X2" s="130">
        <f>'Elevation Data'!H3</f>
        <v>197</v>
      </c>
      <c r="Y2" s="130">
        <f>'Elevation Data'!H4</f>
        <v>197</v>
      </c>
      <c r="Z2" s="131">
        <f>(X2+Y2)/2</f>
        <v>197</v>
      </c>
      <c r="AA2" s="131">
        <v>0</v>
      </c>
      <c r="AB2" s="131">
        <f>'Elevation Data'!G4</f>
        <v>3.8624256014639995</v>
      </c>
      <c r="AC2" s="73">
        <f>AB2-AA2</f>
        <v>3.8624256014639995</v>
      </c>
      <c r="AD2" s="130">
        <f>Y2-X2</f>
        <v>0</v>
      </c>
      <c r="AE2" s="81">
        <v>41843</v>
      </c>
      <c r="AF2" s="41"/>
      <c r="AJ2" t="s">
        <v>14</v>
      </c>
    </row>
    <row r="3" spans="1:36" ht="15" customHeight="1" thickBot="1" x14ac:dyDescent="0.3">
      <c r="A3" s="146">
        <f>B2</f>
        <v>9.0960000000000001</v>
      </c>
      <c r="B3" s="31">
        <f t="shared" ref="B3:B66" si="4">A3+L3</f>
        <v>9.1679999999999993</v>
      </c>
      <c r="C3" s="112">
        <f t="shared" ref="C3:C66" si="5">(A3+B3)/2</f>
        <v>9.1319999999999997</v>
      </c>
      <c r="D3" s="34">
        <f t="shared" ref="D3:D66" si="6">90-(90-$AI$15)*SIN(((180*(C3-$AI$16))/$AI$18*3.1416/180))</f>
        <v>36.04100389937981</v>
      </c>
      <c r="E3" s="34">
        <f t="shared" ref="E3:E66" si="7">$AI$21*((COS(D3*3.1416/180))^0.3)</f>
        <v>1266.6397927299847</v>
      </c>
      <c r="F3" s="34">
        <f t="shared" ref="F3:F66" si="8">0.5*(((-3.64*10^-14)*Z3^3)+((3.88*10^-9)*Z3^2)-((1.18*10^-4)*Z3)+1.17)*T3^3*$AI$5</f>
        <v>1512.5818711470076</v>
      </c>
      <c r="G3">
        <f t="shared" ref="G3:G66" si="9">0.278*$AI$11*T3*SIN(U3)</f>
        <v>0</v>
      </c>
      <c r="H3">
        <f t="shared" ref="H3:H66" si="10">(5.46*10^-7)*((T3^2-T3^2)*(T3)/(V3))</f>
        <v>0</v>
      </c>
      <c r="I3" s="34">
        <f t="shared" ref="I3:I66" si="11">0.278*$AI$6*(1+(T3)/161)*$AI$11*(T3)</f>
        <v>384.9088672991802</v>
      </c>
      <c r="J3">
        <f t="shared" ref="J3:J66" si="12">(F3+G3+H3+I3)/$AI$28</f>
        <v>2108.3230427179865</v>
      </c>
      <c r="K3">
        <f t="shared" ref="K3:K66" si="13">J3/745</f>
        <v>2.8299638157288407</v>
      </c>
      <c r="L3">
        <f t="shared" ref="L3:L66" si="14">V3/S3</f>
        <v>7.2000000000000008E-2</v>
      </c>
      <c r="M3" s="26">
        <f t="shared" ref="M3:M66" si="15">J3-E3</f>
        <v>841.68324998800176</v>
      </c>
      <c r="N3" s="34">
        <f t="shared" ref="N3:N66" si="16">$AI$22/(M3^($AI$23-1))</f>
        <v>5249.0325910417187</v>
      </c>
      <c r="O3" s="34">
        <f t="shared" ref="O3:O66" si="17">IF(N3&lt;6000,N3,6000)</f>
        <v>5249.0325910417187</v>
      </c>
      <c r="P3" s="35">
        <f t="shared" ref="P3:P66" si="18">(M3*(B3-A3)/($AI$22/M3^($AI$23-1)))</f>
        <v>1.1545211988693058E-2</v>
      </c>
      <c r="Q3" s="35">
        <f>P3+Q2</f>
        <v>2.7051771161640065E-2</v>
      </c>
      <c r="R3" s="44"/>
      <c r="S3" s="132">
        <v>25</v>
      </c>
      <c r="T3" s="127">
        <f t="shared" ref="T3:T31" si="19">S3*1.60934400061</f>
        <v>40.233600015249998</v>
      </c>
      <c r="U3" s="128">
        <f t="shared" ref="U3:U31" si="20">AD3/(AC3*1000)</f>
        <v>0</v>
      </c>
      <c r="V3" s="129">
        <f>AC3/1.60934400061</f>
        <v>1.8000000000000003</v>
      </c>
      <c r="W3" s="129">
        <f>V3+W2</f>
        <v>4.2</v>
      </c>
      <c r="X3" s="130">
        <f>Y2</f>
        <v>197</v>
      </c>
      <c r="Y3" s="130">
        <f>'Elevation Data'!H5</f>
        <v>197</v>
      </c>
      <c r="Z3" s="131">
        <f t="shared" ref="Z3:Z31" si="21">(X3+Y3)/2</f>
        <v>197</v>
      </c>
      <c r="AA3" s="131">
        <f>AB2</f>
        <v>3.8624256014639995</v>
      </c>
      <c r="AB3" s="131">
        <f>'Elevation Data'!G5</f>
        <v>6.7592448025619998</v>
      </c>
      <c r="AC3" s="73">
        <f t="shared" ref="AC3:AC31" si="22">AB3-AA3</f>
        <v>2.8968192010980003</v>
      </c>
      <c r="AD3" s="130">
        <f t="shared" ref="AD3:AD31" si="23">Y3-X3</f>
        <v>0</v>
      </c>
      <c r="AE3" s="41"/>
      <c r="AF3" s="41"/>
      <c r="AG3" t="s">
        <v>6</v>
      </c>
      <c r="AH3" t="s">
        <v>2</v>
      </c>
      <c r="AI3" s="103">
        <v>0.45</v>
      </c>
      <c r="AJ3" s="4" t="s">
        <v>140</v>
      </c>
    </row>
    <row r="4" spans="1:36" ht="15" customHeight="1" thickBot="1" x14ac:dyDescent="0.4">
      <c r="A4" s="31">
        <f t="shared" ref="A4:A67" si="24">B3</f>
        <v>9.1679999999999993</v>
      </c>
      <c r="B4" s="31">
        <f t="shared" si="4"/>
        <v>9.1719999999999988</v>
      </c>
      <c r="C4" s="112">
        <f t="shared" si="5"/>
        <v>9.1699999999999982</v>
      </c>
      <c r="D4" s="34">
        <f t="shared" si="6"/>
        <v>35.58085010393313</v>
      </c>
      <c r="E4" s="34">
        <f t="shared" si="7"/>
        <v>1268.8436435125384</v>
      </c>
      <c r="F4" s="34">
        <f t="shared" si="8"/>
        <v>1512.5818711470076</v>
      </c>
      <c r="G4">
        <f t="shared" si="9"/>
        <v>0</v>
      </c>
      <c r="H4">
        <f t="shared" si="10"/>
        <v>0</v>
      </c>
      <c r="I4" s="34">
        <f t="shared" si="11"/>
        <v>384.9088672991802</v>
      </c>
      <c r="J4">
        <f t="shared" si="12"/>
        <v>2108.3230427179865</v>
      </c>
      <c r="K4">
        <f t="shared" si="13"/>
        <v>2.8299638157288407</v>
      </c>
      <c r="L4">
        <f t="shared" si="14"/>
        <v>3.9999999999999897E-3</v>
      </c>
      <c r="M4" s="26">
        <f t="shared" si="15"/>
        <v>839.47939920544809</v>
      </c>
      <c r="N4" s="34">
        <f t="shared" si="16"/>
        <v>5252.0611072665015</v>
      </c>
      <c r="O4" s="34">
        <f t="shared" si="17"/>
        <v>5252.0611072665015</v>
      </c>
      <c r="P4" s="35">
        <f t="shared" si="18"/>
        <v>6.3935234724812472E-4</v>
      </c>
      <c r="Q4" s="35">
        <f t="shared" ref="Q4:Q67" si="25">P4+Q3</f>
        <v>2.769112350888819E-2</v>
      </c>
      <c r="R4" s="44"/>
      <c r="S4" s="132">
        <v>25</v>
      </c>
      <c r="T4" s="127">
        <f t="shared" si="19"/>
        <v>40.233600015249998</v>
      </c>
      <c r="U4" s="128">
        <f t="shared" si="20"/>
        <v>0</v>
      </c>
      <c r="V4" s="129">
        <f>AC4/1.60934400061</f>
        <v>9.9999999999999742E-2</v>
      </c>
      <c r="W4" s="129">
        <f t="shared" ref="W4:W67" si="26">V4+W3</f>
        <v>4.3</v>
      </c>
      <c r="X4" s="130">
        <f t="shared" ref="X4:X31" si="27">Y3</f>
        <v>197</v>
      </c>
      <c r="Y4" s="130">
        <f>'Elevation Data'!H6</f>
        <v>197</v>
      </c>
      <c r="Z4" s="131">
        <f t="shared" si="21"/>
        <v>197</v>
      </c>
      <c r="AA4" s="131">
        <f t="shared" ref="AA4:AA31" si="28">AB3</f>
        <v>6.7592448025619998</v>
      </c>
      <c r="AB4" s="131">
        <f>'Elevation Data'!G6</f>
        <v>6.9201792026229993</v>
      </c>
      <c r="AC4" s="73">
        <f t="shared" si="22"/>
        <v>0.16093440006099957</v>
      </c>
      <c r="AD4" s="130">
        <f t="shared" si="23"/>
        <v>0</v>
      </c>
      <c r="AE4" s="41"/>
      <c r="AF4" s="41"/>
      <c r="AG4" t="s">
        <v>8</v>
      </c>
      <c r="AH4" t="s">
        <v>2</v>
      </c>
      <c r="AI4" s="103">
        <v>0.09</v>
      </c>
      <c r="AJ4" t="s">
        <v>141</v>
      </c>
    </row>
    <row r="5" spans="1:36" ht="15" customHeight="1" x14ac:dyDescent="0.35">
      <c r="A5" s="31">
        <f t="shared" si="24"/>
        <v>9.1719999999999988</v>
      </c>
      <c r="B5" s="31">
        <f t="shared" si="4"/>
        <v>9.1999999999999993</v>
      </c>
      <c r="C5" s="112">
        <f t="shared" si="5"/>
        <v>9.1859999999999999</v>
      </c>
      <c r="D5" s="34">
        <f t="shared" si="6"/>
        <v>35.388249464132649</v>
      </c>
      <c r="E5" s="34">
        <f t="shared" si="7"/>
        <v>1269.7561664772531</v>
      </c>
      <c r="F5" s="34">
        <f t="shared" si="8"/>
        <v>1512.5818711470076</v>
      </c>
      <c r="G5">
        <f t="shared" si="9"/>
        <v>0</v>
      </c>
      <c r="H5">
        <f t="shared" si="10"/>
        <v>0</v>
      </c>
      <c r="I5" s="34">
        <f t="shared" si="11"/>
        <v>384.9088672991802</v>
      </c>
      <c r="J5">
        <f t="shared" si="12"/>
        <v>2108.3230427179865</v>
      </c>
      <c r="K5">
        <f t="shared" si="13"/>
        <v>2.8299638157288407</v>
      </c>
      <c r="L5">
        <f t="shared" si="14"/>
        <v>2.8000000000000014E-2</v>
      </c>
      <c r="M5" s="26">
        <f t="shared" si="15"/>
        <v>838.56687624073334</v>
      </c>
      <c r="N5" s="34">
        <f t="shared" si="16"/>
        <v>5253.3179308394019</v>
      </c>
      <c r="O5" s="34">
        <f t="shared" si="17"/>
        <v>5253.3179308394019</v>
      </c>
      <c r="P5" s="35">
        <f t="shared" si="18"/>
        <v>4.4695319879467475E-3</v>
      </c>
      <c r="Q5" s="35">
        <f t="shared" si="25"/>
        <v>3.2160655496834938E-2</v>
      </c>
      <c r="R5" s="44"/>
      <c r="S5" s="132">
        <v>25</v>
      </c>
      <c r="T5" s="127">
        <f t="shared" si="19"/>
        <v>40.233600015249998</v>
      </c>
      <c r="U5" s="128">
        <f t="shared" si="20"/>
        <v>0</v>
      </c>
      <c r="V5" s="129">
        <f t="shared" ref="V5:V31" si="29">AC5/1.60934400061</f>
        <v>0.7000000000000004</v>
      </c>
      <c r="W5" s="129">
        <f t="shared" si="26"/>
        <v>5</v>
      </c>
      <c r="X5" s="130">
        <f t="shared" si="27"/>
        <v>197</v>
      </c>
      <c r="Y5" s="130">
        <f>'Elevation Data'!H7</f>
        <v>197</v>
      </c>
      <c r="Z5" s="131">
        <f t="shared" si="21"/>
        <v>197</v>
      </c>
      <c r="AA5" s="131">
        <f t="shared" si="28"/>
        <v>6.9201792026229993</v>
      </c>
      <c r="AB5" s="131">
        <f>'Elevation Data'!G7</f>
        <v>8.0467200030499999</v>
      </c>
      <c r="AC5" s="73">
        <f t="shared" si="22"/>
        <v>1.1265408004270006</v>
      </c>
      <c r="AD5" s="130">
        <f t="shared" si="23"/>
        <v>0</v>
      </c>
      <c r="AE5" s="41"/>
      <c r="AF5" s="41"/>
      <c r="AG5" t="s">
        <v>20</v>
      </c>
      <c r="AH5" t="s">
        <v>2</v>
      </c>
      <c r="AI5">
        <f>AI3*AI4</f>
        <v>4.0500000000000001E-2</v>
      </c>
      <c r="AJ5" t="s">
        <v>112</v>
      </c>
    </row>
    <row r="6" spans="1:36" ht="15" customHeight="1" thickBot="1" x14ac:dyDescent="0.4">
      <c r="A6" s="31">
        <f t="shared" si="24"/>
        <v>9.1999999999999993</v>
      </c>
      <c r="B6" s="31">
        <f t="shared" si="4"/>
        <v>9.2519999999999989</v>
      </c>
      <c r="C6" s="112">
        <f t="shared" si="5"/>
        <v>9.2259999999999991</v>
      </c>
      <c r="D6" s="34">
        <f t="shared" si="6"/>
        <v>34.909745673643371</v>
      </c>
      <c r="E6" s="34">
        <f t="shared" si="7"/>
        <v>1271.9980952901167</v>
      </c>
      <c r="F6" s="34">
        <f t="shared" si="8"/>
        <v>1512.5818711470076</v>
      </c>
      <c r="G6">
        <f t="shared" si="9"/>
        <v>0</v>
      </c>
      <c r="H6">
        <f t="shared" si="10"/>
        <v>0</v>
      </c>
      <c r="I6" s="34">
        <f t="shared" si="11"/>
        <v>384.9088672991802</v>
      </c>
      <c r="J6">
        <f t="shared" si="12"/>
        <v>2108.3230427179865</v>
      </c>
      <c r="K6">
        <f t="shared" si="13"/>
        <v>2.8299638157288407</v>
      </c>
      <c r="L6">
        <f t="shared" si="14"/>
        <v>5.1999999999999977E-2</v>
      </c>
      <c r="M6" s="26">
        <f t="shared" si="15"/>
        <v>836.3249474278698</v>
      </c>
      <c r="N6" s="34">
        <f t="shared" si="16"/>
        <v>5256.4128518900561</v>
      </c>
      <c r="O6" s="34">
        <f t="shared" si="17"/>
        <v>5256.4128518900561</v>
      </c>
      <c r="P6" s="35">
        <f t="shared" si="18"/>
        <v>8.2734934434633561E-3</v>
      </c>
      <c r="Q6" s="35">
        <f t="shared" si="25"/>
        <v>4.0434148940298294E-2</v>
      </c>
      <c r="R6" s="46"/>
      <c r="S6" s="132">
        <v>25</v>
      </c>
      <c r="T6" s="127">
        <f t="shared" si="19"/>
        <v>40.233600015249998</v>
      </c>
      <c r="U6" s="128">
        <f t="shared" si="20"/>
        <v>0</v>
      </c>
      <c r="V6" s="129">
        <f t="shared" si="29"/>
        <v>1.2999999999999994</v>
      </c>
      <c r="W6" s="129">
        <f t="shared" si="26"/>
        <v>6.2999999999999989</v>
      </c>
      <c r="X6" s="130">
        <f t="shared" si="27"/>
        <v>197</v>
      </c>
      <c r="Y6" s="130">
        <f>'Elevation Data'!H8</f>
        <v>197</v>
      </c>
      <c r="Z6" s="131">
        <f t="shared" si="21"/>
        <v>197</v>
      </c>
      <c r="AA6" s="131">
        <f t="shared" si="28"/>
        <v>8.0467200030499999</v>
      </c>
      <c r="AB6" s="131">
        <f>'Elevation Data'!G8</f>
        <v>10.138867203842999</v>
      </c>
      <c r="AC6" s="73">
        <f t="shared" si="22"/>
        <v>2.0921472007929989</v>
      </c>
      <c r="AD6" s="130">
        <f t="shared" si="23"/>
        <v>0</v>
      </c>
      <c r="AE6" s="42"/>
      <c r="AF6" s="42"/>
      <c r="AG6" t="s">
        <v>33</v>
      </c>
      <c r="AH6" t="s">
        <v>2</v>
      </c>
      <c r="AI6">
        <v>5.4999999999999997E-3</v>
      </c>
      <c r="AJ6" s="39" t="s">
        <v>143</v>
      </c>
    </row>
    <row r="7" spans="1:36" ht="15" customHeight="1" thickBot="1" x14ac:dyDescent="0.3">
      <c r="A7" s="31">
        <f t="shared" si="24"/>
        <v>9.2519999999999989</v>
      </c>
      <c r="B7" s="31">
        <f t="shared" si="4"/>
        <v>9.3079999999999981</v>
      </c>
      <c r="C7" s="112">
        <f t="shared" si="5"/>
        <v>9.2799999999999976</v>
      </c>
      <c r="D7" s="34">
        <f t="shared" si="6"/>
        <v>34.270613155478486</v>
      </c>
      <c r="E7" s="34">
        <f t="shared" si="7"/>
        <v>1274.9369897172335</v>
      </c>
      <c r="F7" s="34">
        <f t="shared" si="8"/>
        <v>1512.5818711470076</v>
      </c>
      <c r="G7">
        <f t="shared" si="9"/>
        <v>0</v>
      </c>
      <c r="H7">
        <f t="shared" si="10"/>
        <v>0</v>
      </c>
      <c r="I7" s="34">
        <f t="shared" si="11"/>
        <v>384.9088672991802</v>
      </c>
      <c r="J7">
        <f t="shared" si="12"/>
        <v>2108.3230427179865</v>
      </c>
      <c r="K7">
        <f t="shared" si="13"/>
        <v>2.8299638157288407</v>
      </c>
      <c r="L7">
        <f t="shared" si="14"/>
        <v>5.6000000000000029E-2</v>
      </c>
      <c r="M7" s="26">
        <f t="shared" si="15"/>
        <v>833.38605300075301</v>
      </c>
      <c r="N7" s="34">
        <f t="shared" si="16"/>
        <v>5260.4852802377163</v>
      </c>
      <c r="O7" s="34">
        <f t="shared" si="17"/>
        <v>5260.4852802377163</v>
      </c>
      <c r="P7" s="35">
        <f t="shared" si="18"/>
        <v>8.8717326409727196E-3</v>
      </c>
      <c r="Q7" s="35">
        <f t="shared" si="25"/>
        <v>4.9305881581271013E-2</v>
      </c>
      <c r="R7" s="44"/>
      <c r="S7" s="132">
        <v>25</v>
      </c>
      <c r="T7" s="127">
        <f t="shared" si="19"/>
        <v>40.233600015249998</v>
      </c>
      <c r="U7" s="128">
        <f t="shared" si="20"/>
        <v>0</v>
      </c>
      <c r="V7" s="129">
        <f t="shared" si="29"/>
        <v>1.4000000000000008</v>
      </c>
      <c r="W7" s="129">
        <f t="shared" si="26"/>
        <v>7.6999999999999993</v>
      </c>
      <c r="X7" s="130">
        <f t="shared" si="27"/>
        <v>197</v>
      </c>
      <c r="Y7" s="130">
        <f>'Elevation Data'!H9</f>
        <v>197</v>
      </c>
      <c r="Z7" s="131">
        <f t="shared" si="21"/>
        <v>197</v>
      </c>
      <c r="AA7" s="131">
        <f t="shared" si="28"/>
        <v>10.138867203842999</v>
      </c>
      <c r="AB7" s="131">
        <f>'Elevation Data'!G9</f>
        <v>12.391948804697</v>
      </c>
      <c r="AC7" s="73">
        <f t="shared" si="22"/>
        <v>2.2530816008540011</v>
      </c>
      <c r="AD7" s="130">
        <f t="shared" si="23"/>
        <v>0</v>
      </c>
      <c r="AE7" s="41"/>
      <c r="AF7" s="41"/>
      <c r="AG7" t="s">
        <v>51</v>
      </c>
      <c r="AH7" t="s">
        <v>2</v>
      </c>
      <c r="AI7" s="103">
        <v>980</v>
      </c>
      <c r="AJ7" s="4" t="s">
        <v>42</v>
      </c>
    </row>
    <row r="8" spans="1:36" ht="15" customHeight="1" thickBot="1" x14ac:dyDescent="0.3">
      <c r="A8" s="31">
        <f t="shared" si="24"/>
        <v>9.3079999999999981</v>
      </c>
      <c r="B8" s="31">
        <f t="shared" si="4"/>
        <v>9.3279999999999976</v>
      </c>
      <c r="C8" s="112">
        <f t="shared" si="5"/>
        <v>9.3179999999999978</v>
      </c>
      <c r="D8" s="34">
        <f t="shared" si="6"/>
        <v>33.825613933623472</v>
      </c>
      <c r="E8" s="34">
        <f t="shared" si="7"/>
        <v>1276.9459339129742</v>
      </c>
      <c r="F8" s="34">
        <f t="shared" si="8"/>
        <v>1512.5818711470076</v>
      </c>
      <c r="G8">
        <f t="shared" si="9"/>
        <v>0</v>
      </c>
      <c r="H8">
        <f t="shared" si="10"/>
        <v>0</v>
      </c>
      <c r="I8" s="34">
        <f t="shared" si="11"/>
        <v>384.9088672991802</v>
      </c>
      <c r="J8">
        <f t="shared" si="12"/>
        <v>2108.3230427179865</v>
      </c>
      <c r="K8">
        <f t="shared" si="13"/>
        <v>2.8299638157288407</v>
      </c>
      <c r="L8">
        <f t="shared" si="14"/>
        <v>1.9999999999999969E-2</v>
      </c>
      <c r="M8" s="26">
        <f t="shared" si="15"/>
        <v>831.37710880501231</v>
      </c>
      <c r="N8" s="34">
        <f t="shared" si="16"/>
        <v>5263.2791709650646</v>
      </c>
      <c r="O8" s="34">
        <f t="shared" si="17"/>
        <v>5263.2791709650646</v>
      </c>
      <c r="P8" s="35">
        <f t="shared" si="18"/>
        <v>3.1591602185622042E-3</v>
      </c>
      <c r="Q8" s="35">
        <f t="shared" si="25"/>
        <v>5.2465041799833217E-2</v>
      </c>
      <c r="R8" s="44"/>
      <c r="S8" s="132">
        <v>25</v>
      </c>
      <c r="T8" s="127">
        <f t="shared" si="19"/>
        <v>40.233600015249998</v>
      </c>
      <c r="U8" s="128">
        <f t="shared" si="20"/>
        <v>0</v>
      </c>
      <c r="V8" s="129">
        <f t="shared" si="29"/>
        <v>0.49999999999999922</v>
      </c>
      <c r="W8" s="129">
        <f t="shared" si="26"/>
        <v>8.1999999999999993</v>
      </c>
      <c r="X8" s="130">
        <f t="shared" si="27"/>
        <v>197</v>
      </c>
      <c r="Y8" s="130">
        <f>'Elevation Data'!H10</f>
        <v>197</v>
      </c>
      <c r="Z8" s="131">
        <f t="shared" si="21"/>
        <v>197</v>
      </c>
      <c r="AA8" s="131">
        <f t="shared" si="28"/>
        <v>12.391948804697</v>
      </c>
      <c r="AB8" s="131">
        <f>'Elevation Data'!G10</f>
        <v>13.196620805001999</v>
      </c>
      <c r="AC8" s="73">
        <f t="shared" si="22"/>
        <v>0.80467200030499875</v>
      </c>
      <c r="AD8" s="130">
        <f t="shared" si="23"/>
        <v>0</v>
      </c>
      <c r="AE8" s="41"/>
      <c r="AF8" s="41"/>
      <c r="AG8" t="s">
        <v>261</v>
      </c>
      <c r="AH8" t="s">
        <v>2</v>
      </c>
      <c r="AI8" s="103">
        <v>145</v>
      </c>
      <c r="AJ8" s="4" t="s">
        <v>262</v>
      </c>
    </row>
    <row r="9" spans="1:36" ht="15" customHeight="1" x14ac:dyDescent="0.25">
      <c r="A9" s="31">
        <f t="shared" si="24"/>
        <v>9.3279999999999976</v>
      </c>
      <c r="B9" s="31">
        <f t="shared" si="4"/>
        <v>9.3479999999999972</v>
      </c>
      <c r="C9" s="112">
        <f t="shared" si="5"/>
        <v>9.3379999999999974</v>
      </c>
      <c r="D9" s="34">
        <f t="shared" si="6"/>
        <v>33.592995884355581</v>
      </c>
      <c r="E9" s="34">
        <f t="shared" si="7"/>
        <v>1277.9839851955026</v>
      </c>
      <c r="F9" s="34">
        <f t="shared" si="8"/>
        <v>1512.5818711470076</v>
      </c>
      <c r="G9">
        <f t="shared" si="9"/>
        <v>0</v>
      </c>
      <c r="H9">
        <f t="shared" si="10"/>
        <v>0</v>
      </c>
      <c r="I9" s="34">
        <f t="shared" si="11"/>
        <v>384.9088672991802</v>
      </c>
      <c r="J9">
        <f t="shared" si="12"/>
        <v>2108.3230427179865</v>
      </c>
      <c r="K9">
        <f t="shared" si="13"/>
        <v>2.8299638157288407</v>
      </c>
      <c r="L9">
        <f t="shared" si="14"/>
        <v>2.0000000000000014E-2</v>
      </c>
      <c r="M9" s="26">
        <f t="shared" si="15"/>
        <v>830.33905752248393</v>
      </c>
      <c r="N9" s="34">
        <f t="shared" si="16"/>
        <v>5264.7260452243981</v>
      </c>
      <c r="O9" s="34">
        <f t="shared" si="17"/>
        <v>5264.7260452243981</v>
      </c>
      <c r="P9" s="35">
        <f t="shared" si="18"/>
        <v>3.1543485848638296E-3</v>
      </c>
      <c r="Q9" s="35">
        <f t="shared" si="25"/>
        <v>5.561939038469705E-2</v>
      </c>
      <c r="R9" s="44"/>
      <c r="S9" s="132">
        <v>25</v>
      </c>
      <c r="T9" s="127">
        <f t="shared" si="19"/>
        <v>40.233600015249998</v>
      </c>
      <c r="U9" s="128">
        <f t="shared" si="20"/>
        <v>0</v>
      </c>
      <c r="V9" s="129">
        <f t="shared" si="29"/>
        <v>0.50000000000000033</v>
      </c>
      <c r="W9" s="129">
        <f t="shared" si="26"/>
        <v>8.6999999999999993</v>
      </c>
      <c r="X9" s="130">
        <f t="shared" si="27"/>
        <v>197</v>
      </c>
      <c r="Y9" s="130">
        <f>'Elevation Data'!H11</f>
        <v>197</v>
      </c>
      <c r="Z9" s="131">
        <f t="shared" si="21"/>
        <v>197</v>
      </c>
      <c r="AA9" s="131">
        <f t="shared" si="28"/>
        <v>13.196620805001999</v>
      </c>
      <c r="AB9" s="131">
        <f>'Elevation Data'!G11</f>
        <v>14.001292805306999</v>
      </c>
      <c r="AC9" s="73">
        <f t="shared" si="22"/>
        <v>0.80467200030500052</v>
      </c>
      <c r="AD9" s="130">
        <f t="shared" si="23"/>
        <v>0</v>
      </c>
      <c r="AE9" s="41"/>
      <c r="AF9" s="41"/>
      <c r="AG9" t="s">
        <v>49</v>
      </c>
      <c r="AH9" t="s">
        <v>2</v>
      </c>
      <c r="AI9">
        <f>(AI7+AI8)*0.453592</f>
        <v>510.291</v>
      </c>
      <c r="AJ9" s="4" t="s">
        <v>263</v>
      </c>
    </row>
    <row r="10" spans="1:36" ht="15" customHeight="1" x14ac:dyDescent="0.25">
      <c r="A10" s="31">
        <f t="shared" si="24"/>
        <v>9.3479999999999972</v>
      </c>
      <c r="B10" s="31">
        <f t="shared" si="4"/>
        <v>9.3639999999999972</v>
      </c>
      <c r="C10" s="112">
        <f t="shared" si="5"/>
        <v>9.3559999999999981</v>
      </c>
      <c r="D10" s="34">
        <f t="shared" si="6"/>
        <v>33.384583346931059</v>
      </c>
      <c r="E10" s="34">
        <f t="shared" si="7"/>
        <v>1278.9069941676671</v>
      </c>
      <c r="F10" s="34">
        <f t="shared" si="8"/>
        <v>1512.5818711470076</v>
      </c>
      <c r="G10">
        <f t="shared" si="9"/>
        <v>0</v>
      </c>
      <c r="H10">
        <f t="shared" si="10"/>
        <v>0</v>
      </c>
      <c r="I10" s="34">
        <f t="shared" si="11"/>
        <v>384.9088672991802</v>
      </c>
      <c r="J10">
        <f t="shared" si="12"/>
        <v>2108.3230427179865</v>
      </c>
      <c r="K10">
        <f t="shared" si="13"/>
        <v>2.8299638157288407</v>
      </c>
      <c r="L10">
        <f t="shared" si="14"/>
        <v>1.6000000000000004E-2</v>
      </c>
      <c r="M10" s="26">
        <f t="shared" si="15"/>
        <v>829.41604855031937</v>
      </c>
      <c r="N10" s="34">
        <f t="shared" si="16"/>
        <v>5266.0144239424362</v>
      </c>
      <c r="O10" s="34">
        <f t="shared" si="17"/>
        <v>5266.0144239424362</v>
      </c>
      <c r="P10" s="35">
        <f t="shared" si="18"/>
        <v>2.5200570504457444E-3</v>
      </c>
      <c r="Q10" s="35">
        <f t="shared" si="25"/>
        <v>5.8139447435142794E-2</v>
      </c>
      <c r="R10" s="44"/>
      <c r="S10" s="132">
        <v>25</v>
      </c>
      <c r="T10" s="127">
        <f t="shared" si="19"/>
        <v>40.233600015249998</v>
      </c>
      <c r="U10" s="128">
        <f t="shared" si="20"/>
        <v>0</v>
      </c>
      <c r="V10" s="129">
        <f t="shared" si="29"/>
        <v>0.40000000000000008</v>
      </c>
      <c r="W10" s="129">
        <f t="shared" si="26"/>
        <v>9.1</v>
      </c>
      <c r="X10" s="130">
        <f t="shared" si="27"/>
        <v>197</v>
      </c>
      <c r="Y10" s="130">
        <f>'Elevation Data'!H12</f>
        <v>197</v>
      </c>
      <c r="Z10" s="131">
        <f t="shared" si="21"/>
        <v>197</v>
      </c>
      <c r="AA10" s="131">
        <f t="shared" si="28"/>
        <v>14.001292805306999</v>
      </c>
      <c r="AB10" s="131">
        <f>'Elevation Data'!G12</f>
        <v>14.645030405550999</v>
      </c>
      <c r="AC10" s="73">
        <f t="shared" si="22"/>
        <v>0.64373760024400006</v>
      </c>
      <c r="AD10" s="130">
        <f t="shared" si="23"/>
        <v>0</v>
      </c>
      <c r="AE10" s="41"/>
      <c r="AF10" s="41"/>
      <c r="AG10" t="s">
        <v>45</v>
      </c>
      <c r="AI10">
        <v>9.81</v>
      </c>
      <c r="AJ10" s="4" t="s">
        <v>144</v>
      </c>
    </row>
    <row r="11" spans="1:36" ht="15" customHeight="1" x14ac:dyDescent="0.25">
      <c r="A11" s="31">
        <f t="shared" si="24"/>
        <v>9.3639999999999972</v>
      </c>
      <c r="B11" s="31">
        <f t="shared" si="4"/>
        <v>9.3719999999999981</v>
      </c>
      <c r="C11" s="112">
        <f t="shared" si="5"/>
        <v>9.3679999999999986</v>
      </c>
      <c r="D11" s="34">
        <f t="shared" si="6"/>
        <v>33.246140043434593</v>
      </c>
      <c r="E11" s="34">
        <f t="shared" si="7"/>
        <v>1279.5164658443484</v>
      </c>
      <c r="F11" s="34">
        <f t="shared" si="8"/>
        <v>1512.5818711470076</v>
      </c>
      <c r="G11">
        <f t="shared" si="9"/>
        <v>0</v>
      </c>
      <c r="H11">
        <f t="shared" si="10"/>
        <v>0</v>
      </c>
      <c r="I11" s="34">
        <f t="shared" si="11"/>
        <v>384.9088672991802</v>
      </c>
      <c r="J11">
        <f t="shared" si="12"/>
        <v>2108.3230427179865</v>
      </c>
      <c r="K11">
        <f t="shared" si="13"/>
        <v>2.8299638157288407</v>
      </c>
      <c r="L11">
        <f t="shared" si="14"/>
        <v>8.0000000000000227E-3</v>
      </c>
      <c r="M11" s="26">
        <f t="shared" si="15"/>
        <v>828.80657687363805</v>
      </c>
      <c r="N11" s="34">
        <f t="shared" si="16"/>
        <v>5266.8661119837006</v>
      </c>
      <c r="O11" s="34">
        <f t="shared" si="17"/>
        <v>5266.8661119837006</v>
      </c>
      <c r="P11" s="35">
        <f t="shared" si="18"/>
        <v>1.258899025343283E-3</v>
      </c>
      <c r="Q11" s="35">
        <f t="shared" si="25"/>
        <v>5.9398346460486078E-2</v>
      </c>
      <c r="R11" s="44"/>
      <c r="S11" s="132">
        <v>25</v>
      </c>
      <c r="T11" s="34">
        <f t="shared" si="19"/>
        <v>40.233600015249998</v>
      </c>
      <c r="U11" s="67">
        <f t="shared" si="20"/>
        <v>0</v>
      </c>
      <c r="V11" s="26">
        <f t="shared" si="29"/>
        <v>0.20000000000000057</v>
      </c>
      <c r="W11" s="129">
        <f t="shared" si="26"/>
        <v>9.3000000000000007</v>
      </c>
      <c r="X11" s="79">
        <f t="shared" si="27"/>
        <v>197</v>
      </c>
      <c r="Y11" s="79">
        <f>'Elevation Data'!H13</f>
        <v>197</v>
      </c>
      <c r="Z11" s="76">
        <f t="shared" si="21"/>
        <v>197</v>
      </c>
      <c r="AA11" s="76">
        <f t="shared" si="28"/>
        <v>14.645030405550999</v>
      </c>
      <c r="AB11" s="76">
        <f>'Elevation Data'!G13</f>
        <v>14.966899205673</v>
      </c>
      <c r="AC11" s="31">
        <f t="shared" si="22"/>
        <v>0.32186880012200092</v>
      </c>
      <c r="AD11" s="79">
        <f t="shared" si="23"/>
        <v>0</v>
      </c>
      <c r="AE11" s="41"/>
      <c r="AF11" s="41"/>
      <c r="AG11" t="s">
        <v>46</v>
      </c>
      <c r="AH11" t="s">
        <v>2</v>
      </c>
      <c r="AI11">
        <f>AI9*AI10</f>
        <v>5005.95471</v>
      </c>
      <c r="AJ11" t="s">
        <v>145</v>
      </c>
    </row>
    <row r="12" spans="1:36" ht="15" customHeight="1" x14ac:dyDescent="0.25">
      <c r="A12" s="31">
        <f t="shared" si="24"/>
        <v>9.3719999999999981</v>
      </c>
      <c r="B12" s="31">
        <f t="shared" si="4"/>
        <v>9.3799999999999972</v>
      </c>
      <c r="C12" s="112">
        <f t="shared" si="5"/>
        <v>9.3759999999999977</v>
      </c>
      <c r="D12" s="34">
        <f t="shared" si="6"/>
        <v>33.154066585925129</v>
      </c>
      <c r="E12" s="34">
        <f t="shared" si="7"/>
        <v>1279.9201881309009</v>
      </c>
      <c r="F12" s="34">
        <f t="shared" si="8"/>
        <v>1512.5818711470076</v>
      </c>
      <c r="G12">
        <f t="shared" si="9"/>
        <v>0</v>
      </c>
      <c r="H12">
        <f t="shared" si="10"/>
        <v>0</v>
      </c>
      <c r="I12" s="34">
        <f t="shared" si="11"/>
        <v>384.9088672991802</v>
      </c>
      <c r="J12">
        <f t="shared" si="12"/>
        <v>2108.3230427179865</v>
      </c>
      <c r="K12">
        <f t="shared" si="13"/>
        <v>2.8299638157288407</v>
      </c>
      <c r="L12">
        <f t="shared" si="14"/>
        <v>7.9999999999999793E-3</v>
      </c>
      <c r="M12" s="26">
        <f t="shared" si="15"/>
        <v>828.40285458708559</v>
      </c>
      <c r="N12" s="34">
        <f t="shared" si="16"/>
        <v>5267.430702485799</v>
      </c>
      <c r="O12" s="34">
        <f t="shared" si="17"/>
        <v>5267.430702485799</v>
      </c>
      <c r="P12" s="35">
        <f t="shared" si="18"/>
        <v>1.2581509299341032E-3</v>
      </c>
      <c r="Q12" s="35">
        <f t="shared" si="25"/>
        <v>6.0656497390420179E-2</v>
      </c>
      <c r="R12" s="44"/>
      <c r="S12" s="132">
        <v>25</v>
      </c>
      <c r="T12" s="34">
        <f t="shared" si="19"/>
        <v>40.233600015249998</v>
      </c>
      <c r="U12" s="67">
        <f t="shared" si="20"/>
        <v>0</v>
      </c>
      <c r="V12" s="26">
        <f t="shared" si="29"/>
        <v>0.19999999999999948</v>
      </c>
      <c r="W12" s="129">
        <f t="shared" si="26"/>
        <v>9.5</v>
      </c>
      <c r="X12" s="79">
        <f t="shared" si="27"/>
        <v>197</v>
      </c>
      <c r="Y12" s="79">
        <f>'Elevation Data'!H14</f>
        <v>197</v>
      </c>
      <c r="Z12" s="76">
        <f t="shared" si="21"/>
        <v>197</v>
      </c>
      <c r="AA12" s="76">
        <f t="shared" si="28"/>
        <v>14.966899205673</v>
      </c>
      <c r="AB12" s="76">
        <f>'Elevation Data'!G14</f>
        <v>15.288768005794999</v>
      </c>
      <c r="AC12" s="31">
        <f t="shared" si="22"/>
        <v>0.32186880012199914</v>
      </c>
      <c r="AD12" s="79">
        <f t="shared" si="23"/>
        <v>0</v>
      </c>
      <c r="AE12" s="41"/>
      <c r="AF12" s="41"/>
      <c r="AG12" t="s">
        <v>79</v>
      </c>
      <c r="AH12" t="s">
        <v>2</v>
      </c>
      <c r="AI12">
        <f>Lookup!F203</f>
        <v>5.6016666666666666</v>
      </c>
      <c r="AJ12" t="s">
        <v>78</v>
      </c>
    </row>
    <row r="13" spans="1:36" ht="15" customHeight="1" x14ac:dyDescent="0.25">
      <c r="A13" s="31">
        <f t="shared" si="24"/>
        <v>9.3799999999999972</v>
      </c>
      <c r="B13" s="31">
        <f t="shared" si="4"/>
        <v>9.4359999999999964</v>
      </c>
      <c r="C13" s="112">
        <f t="shared" si="5"/>
        <v>9.4079999999999977</v>
      </c>
      <c r="D13" s="34">
        <f t="shared" si="6"/>
        <v>32.787555620184982</v>
      </c>
      <c r="E13" s="34">
        <f t="shared" si="7"/>
        <v>1281.5145103980735</v>
      </c>
      <c r="F13" s="34">
        <f t="shared" si="8"/>
        <v>1512.5818711470076</v>
      </c>
      <c r="G13">
        <f t="shared" si="9"/>
        <v>0</v>
      </c>
      <c r="H13">
        <f t="shared" si="10"/>
        <v>0</v>
      </c>
      <c r="I13" s="34">
        <f t="shared" si="11"/>
        <v>384.9088672991802</v>
      </c>
      <c r="J13">
        <f t="shared" si="12"/>
        <v>2108.3230427179865</v>
      </c>
      <c r="K13">
        <f t="shared" si="13"/>
        <v>2.8299638157288407</v>
      </c>
      <c r="L13">
        <f t="shared" si="14"/>
        <v>5.5999999999999987E-2</v>
      </c>
      <c r="M13" s="26">
        <f t="shared" si="15"/>
        <v>826.80853231991296</v>
      </c>
      <c r="N13" s="34">
        <f t="shared" si="16"/>
        <v>5269.6635873061678</v>
      </c>
      <c r="O13" s="34">
        <f t="shared" si="17"/>
        <v>5269.6635873061678</v>
      </c>
      <c r="P13" s="35">
        <f t="shared" si="18"/>
        <v>8.786382098744841E-3</v>
      </c>
      <c r="Q13" s="35">
        <f t="shared" si="25"/>
        <v>6.9442879489165027E-2</v>
      </c>
      <c r="R13" s="44"/>
      <c r="S13" s="132">
        <v>25</v>
      </c>
      <c r="T13" s="34">
        <f t="shared" si="19"/>
        <v>40.233600015249998</v>
      </c>
      <c r="U13" s="67">
        <f t="shared" si="20"/>
        <v>0</v>
      </c>
      <c r="V13" s="26">
        <f t="shared" si="29"/>
        <v>1.3999999999999997</v>
      </c>
      <c r="W13" s="129">
        <f t="shared" si="26"/>
        <v>10.9</v>
      </c>
      <c r="X13" s="79">
        <f t="shared" si="27"/>
        <v>197</v>
      </c>
      <c r="Y13" s="79">
        <f>'Elevation Data'!H15</f>
        <v>197</v>
      </c>
      <c r="Z13" s="76">
        <f t="shared" si="21"/>
        <v>197</v>
      </c>
      <c r="AA13" s="76">
        <f t="shared" si="28"/>
        <v>15.288768005794999</v>
      </c>
      <c r="AB13" s="76">
        <f>'Elevation Data'!G15</f>
        <v>17.541849606648999</v>
      </c>
      <c r="AC13" s="31">
        <f t="shared" si="22"/>
        <v>2.2530816008539993</v>
      </c>
      <c r="AD13" s="79">
        <f t="shared" si="23"/>
        <v>0</v>
      </c>
      <c r="AE13" s="41"/>
      <c r="AF13" s="41"/>
      <c r="AG13" t="s">
        <v>134</v>
      </c>
      <c r="AH13" t="s">
        <v>2</v>
      </c>
      <c r="AI13">
        <f>Lookup!K205</f>
        <v>20.03</v>
      </c>
    </row>
    <row r="14" spans="1:36" ht="15" customHeight="1" x14ac:dyDescent="0.25">
      <c r="A14" s="31">
        <f t="shared" si="24"/>
        <v>9.4359999999999964</v>
      </c>
      <c r="B14" s="31">
        <f t="shared" si="4"/>
        <v>9.4519999999999964</v>
      </c>
      <c r="C14" s="112">
        <f t="shared" si="5"/>
        <v>9.4439999999999955</v>
      </c>
      <c r="D14" s="34">
        <f t="shared" si="6"/>
        <v>32.378657857970715</v>
      </c>
      <c r="E14" s="34">
        <f t="shared" si="7"/>
        <v>1283.2692611966065</v>
      </c>
      <c r="F14" s="34">
        <f t="shared" si="8"/>
        <v>1512.5818711470076</v>
      </c>
      <c r="G14">
        <f t="shared" si="9"/>
        <v>0</v>
      </c>
      <c r="H14">
        <f t="shared" si="10"/>
        <v>0</v>
      </c>
      <c r="I14" s="34">
        <f t="shared" si="11"/>
        <v>384.9088672991802</v>
      </c>
      <c r="J14">
        <f t="shared" si="12"/>
        <v>2108.3230427179865</v>
      </c>
      <c r="K14">
        <f t="shared" si="13"/>
        <v>2.8299638157288407</v>
      </c>
      <c r="L14">
        <f t="shared" si="14"/>
        <v>1.6000000000000045E-2</v>
      </c>
      <c r="M14" s="26">
        <f t="shared" si="15"/>
        <v>825.05378152137996</v>
      </c>
      <c r="N14" s="34">
        <f t="shared" si="16"/>
        <v>5272.1272363119315</v>
      </c>
      <c r="O14" s="34">
        <f t="shared" si="17"/>
        <v>5272.1272363119315</v>
      </c>
      <c r="P14" s="35">
        <f t="shared" si="18"/>
        <v>2.5038964183983982E-3</v>
      </c>
      <c r="Q14" s="35">
        <f t="shared" si="25"/>
        <v>7.1946775907563432E-2</v>
      </c>
      <c r="R14" s="44"/>
      <c r="S14" s="132">
        <v>25</v>
      </c>
      <c r="T14" s="34">
        <f t="shared" si="19"/>
        <v>40.233600015249998</v>
      </c>
      <c r="U14" s="67">
        <f t="shared" si="20"/>
        <v>0</v>
      </c>
      <c r="V14" s="26">
        <f t="shared" si="29"/>
        <v>0.40000000000000113</v>
      </c>
      <c r="W14" s="129">
        <f t="shared" si="26"/>
        <v>11.3</v>
      </c>
      <c r="X14" s="79">
        <f t="shared" si="27"/>
        <v>197</v>
      </c>
      <c r="Y14" s="79">
        <f>'Elevation Data'!H16</f>
        <v>197</v>
      </c>
      <c r="Z14" s="76">
        <f t="shared" si="21"/>
        <v>197</v>
      </c>
      <c r="AA14" s="76">
        <f t="shared" si="28"/>
        <v>17.541849606648999</v>
      </c>
      <c r="AB14" s="76">
        <f>'Elevation Data'!G16</f>
        <v>18.185587206893</v>
      </c>
      <c r="AC14" s="31">
        <f t="shared" si="22"/>
        <v>0.64373760024400184</v>
      </c>
      <c r="AD14" s="79">
        <f t="shared" si="23"/>
        <v>0</v>
      </c>
      <c r="AE14" s="41"/>
      <c r="AF14" s="41"/>
      <c r="AG14" t="s">
        <v>135</v>
      </c>
      <c r="AH14" t="s">
        <v>2</v>
      </c>
      <c r="AI14" s="26">
        <f>((Lookup!D205)+(Lookup!H205))/2</f>
        <v>33</v>
      </c>
    </row>
    <row r="15" spans="1:36" ht="15" customHeight="1" x14ac:dyDescent="0.25">
      <c r="A15" s="31">
        <f t="shared" si="24"/>
        <v>9.4519999999999964</v>
      </c>
      <c r="B15" s="31">
        <f t="shared" si="4"/>
        <v>9.4759999999999955</v>
      </c>
      <c r="C15" s="112">
        <f t="shared" si="5"/>
        <v>9.4639999999999951</v>
      </c>
      <c r="D15" s="34">
        <f t="shared" si="6"/>
        <v>32.153069512236698</v>
      </c>
      <c r="E15" s="34">
        <f t="shared" si="7"/>
        <v>1284.2265908493005</v>
      </c>
      <c r="F15" s="34">
        <f t="shared" si="8"/>
        <v>1512.5818711470076</v>
      </c>
      <c r="G15">
        <f t="shared" si="9"/>
        <v>0</v>
      </c>
      <c r="H15">
        <f t="shared" si="10"/>
        <v>0</v>
      </c>
      <c r="I15" s="34">
        <f t="shared" si="11"/>
        <v>384.9088672991802</v>
      </c>
      <c r="J15">
        <f t="shared" si="12"/>
        <v>2108.3230427179865</v>
      </c>
      <c r="K15">
        <f t="shared" si="13"/>
        <v>2.8299638157288407</v>
      </c>
      <c r="L15">
        <f t="shared" si="14"/>
        <v>2.399999999999998E-2</v>
      </c>
      <c r="M15" s="26">
        <f t="shared" si="15"/>
        <v>824.09645186868602</v>
      </c>
      <c r="N15" s="34">
        <f t="shared" si="16"/>
        <v>5273.4740122964404</v>
      </c>
      <c r="O15" s="34">
        <f t="shared" si="17"/>
        <v>5273.4740122964404</v>
      </c>
      <c r="P15" s="35">
        <f t="shared" si="18"/>
        <v>3.7505285507674064E-3</v>
      </c>
      <c r="Q15" s="35">
        <f t="shared" si="25"/>
        <v>7.5697304458330839E-2</v>
      </c>
      <c r="R15" s="44"/>
      <c r="S15" s="132">
        <v>25</v>
      </c>
      <c r="T15" s="34">
        <f t="shared" si="19"/>
        <v>40.233600015249998</v>
      </c>
      <c r="U15" s="67">
        <f t="shared" si="20"/>
        <v>0</v>
      </c>
      <c r="V15" s="26">
        <f t="shared" si="29"/>
        <v>0.59999999999999953</v>
      </c>
      <c r="W15" s="129">
        <f t="shared" si="26"/>
        <v>11.9</v>
      </c>
      <c r="X15" s="79">
        <f t="shared" si="27"/>
        <v>197</v>
      </c>
      <c r="Y15" s="79">
        <f>'Elevation Data'!H17</f>
        <v>197</v>
      </c>
      <c r="Z15" s="76">
        <f t="shared" si="21"/>
        <v>197</v>
      </c>
      <c r="AA15" s="76">
        <f t="shared" si="28"/>
        <v>18.185587206893</v>
      </c>
      <c r="AB15" s="76">
        <f>'Elevation Data'!G17</f>
        <v>19.151193607259</v>
      </c>
      <c r="AC15" s="31">
        <f t="shared" si="22"/>
        <v>0.96560640036599921</v>
      </c>
      <c r="AD15" s="79">
        <f t="shared" si="23"/>
        <v>0</v>
      </c>
      <c r="AE15" s="41"/>
      <c r="AF15" s="41"/>
      <c r="AG15" t="s">
        <v>136</v>
      </c>
      <c r="AH15" t="s">
        <v>2</v>
      </c>
      <c r="AI15" s="26">
        <f>AI14-AI13</f>
        <v>12.969999999999999</v>
      </c>
      <c r="AJ15" t="s">
        <v>137</v>
      </c>
    </row>
    <row r="16" spans="1:36" ht="15" customHeight="1" x14ac:dyDescent="0.25">
      <c r="A16" s="31">
        <f t="shared" si="24"/>
        <v>9.4759999999999955</v>
      </c>
      <c r="B16" s="31">
        <f t="shared" si="4"/>
        <v>9.4919999999999956</v>
      </c>
      <c r="C16" s="112">
        <f t="shared" si="5"/>
        <v>9.4839999999999947</v>
      </c>
      <c r="D16" s="34">
        <f t="shared" si="6"/>
        <v>31.928613248298944</v>
      </c>
      <c r="E16" s="34">
        <f t="shared" si="7"/>
        <v>1285.1715491413179</v>
      </c>
      <c r="F16" s="34">
        <f t="shared" si="8"/>
        <v>1512.5818711470076</v>
      </c>
      <c r="G16">
        <f t="shared" si="9"/>
        <v>0</v>
      </c>
      <c r="H16">
        <f t="shared" si="10"/>
        <v>0</v>
      </c>
      <c r="I16" s="34">
        <f t="shared" si="11"/>
        <v>384.9088672991802</v>
      </c>
      <c r="J16">
        <f t="shared" si="12"/>
        <v>2108.3230427179865</v>
      </c>
      <c r="K16">
        <f t="shared" si="13"/>
        <v>2.8299638157288407</v>
      </c>
      <c r="L16">
        <f t="shared" si="14"/>
        <v>1.6000000000000045E-2</v>
      </c>
      <c r="M16" s="26">
        <f t="shared" si="15"/>
        <v>823.1514935766686</v>
      </c>
      <c r="N16" s="34">
        <f t="shared" si="16"/>
        <v>5274.805257362912</v>
      </c>
      <c r="O16" s="34">
        <f t="shared" si="17"/>
        <v>5274.805257362912</v>
      </c>
      <c r="P16" s="35">
        <f t="shared" si="18"/>
        <v>2.4968550031003677E-3</v>
      </c>
      <c r="Q16" s="35">
        <f t="shared" si="25"/>
        <v>7.8194159461431212E-2</v>
      </c>
      <c r="R16" s="44"/>
      <c r="S16" s="132">
        <v>25</v>
      </c>
      <c r="T16" s="34">
        <f t="shared" si="19"/>
        <v>40.233600015249998</v>
      </c>
      <c r="U16" s="67">
        <f t="shared" si="20"/>
        <v>0</v>
      </c>
      <c r="V16" s="26">
        <f t="shared" si="29"/>
        <v>0.40000000000000113</v>
      </c>
      <c r="W16" s="129">
        <f t="shared" si="26"/>
        <v>12.3</v>
      </c>
      <c r="X16" s="79">
        <f t="shared" si="27"/>
        <v>197</v>
      </c>
      <c r="Y16" s="79">
        <f>'Elevation Data'!H18</f>
        <v>197</v>
      </c>
      <c r="Z16" s="76">
        <f t="shared" si="21"/>
        <v>197</v>
      </c>
      <c r="AA16" s="76">
        <f t="shared" si="28"/>
        <v>19.151193607259</v>
      </c>
      <c r="AB16" s="76">
        <f>'Elevation Data'!G18</f>
        <v>19.794931207503002</v>
      </c>
      <c r="AC16" s="31">
        <f t="shared" si="22"/>
        <v>0.64373760024400184</v>
      </c>
      <c r="AD16" s="79">
        <f t="shared" si="23"/>
        <v>0</v>
      </c>
      <c r="AE16" s="41"/>
      <c r="AF16" s="41"/>
      <c r="AG16" t="s">
        <v>95</v>
      </c>
      <c r="AH16" t="s">
        <v>2</v>
      </c>
      <c r="AI16" s="26">
        <f>Lookup!F205</f>
        <v>5.6233333333333331</v>
      </c>
    </row>
    <row r="17" spans="1:36" ht="15" customHeight="1" x14ac:dyDescent="0.25">
      <c r="A17" s="31">
        <f t="shared" si="24"/>
        <v>9.4919999999999956</v>
      </c>
      <c r="B17" s="31">
        <f t="shared" si="4"/>
        <v>9.5279999999999951</v>
      </c>
      <c r="C17" s="112">
        <f t="shared" si="5"/>
        <v>9.5099999999999945</v>
      </c>
      <c r="D17" s="34">
        <f t="shared" si="6"/>
        <v>31.638519788480039</v>
      </c>
      <c r="E17" s="34">
        <f t="shared" si="7"/>
        <v>1286.3816944675655</v>
      </c>
      <c r="F17" s="34">
        <f t="shared" si="8"/>
        <v>1512.5818711470076</v>
      </c>
      <c r="G17">
        <f t="shared" si="9"/>
        <v>0</v>
      </c>
      <c r="H17">
        <f t="shared" si="10"/>
        <v>0</v>
      </c>
      <c r="I17" s="34">
        <f t="shared" si="11"/>
        <v>384.9088672991802</v>
      </c>
      <c r="J17">
        <f t="shared" si="12"/>
        <v>2108.3230427179865</v>
      </c>
      <c r="K17">
        <f t="shared" si="13"/>
        <v>2.8299638157288407</v>
      </c>
      <c r="L17">
        <f t="shared" si="14"/>
        <v>3.5999999999999886E-2</v>
      </c>
      <c r="M17" s="26">
        <f t="shared" si="15"/>
        <v>821.94134825042102</v>
      </c>
      <c r="N17" s="34">
        <f t="shared" si="16"/>
        <v>5276.5128197735166</v>
      </c>
      <c r="O17" s="34">
        <f t="shared" si="17"/>
        <v>5276.5128197735166</v>
      </c>
      <c r="P17" s="35">
        <f t="shared" si="18"/>
        <v>5.6078492647886535E-3</v>
      </c>
      <c r="Q17" s="35">
        <f t="shared" si="25"/>
        <v>8.3802008726219859E-2</v>
      </c>
      <c r="R17" s="44"/>
      <c r="S17" s="132">
        <v>25</v>
      </c>
      <c r="T17" s="34">
        <f t="shared" si="19"/>
        <v>40.233600015249998</v>
      </c>
      <c r="U17" s="67">
        <f t="shared" si="20"/>
        <v>0</v>
      </c>
      <c r="V17" s="26">
        <f t="shared" si="29"/>
        <v>0.89999999999999714</v>
      </c>
      <c r="W17" s="129">
        <f t="shared" si="26"/>
        <v>13.199999999999998</v>
      </c>
      <c r="X17" s="79">
        <f t="shared" si="27"/>
        <v>197</v>
      </c>
      <c r="Y17" s="79">
        <f>'Elevation Data'!H19</f>
        <v>197</v>
      </c>
      <c r="Z17" s="76">
        <f t="shared" si="21"/>
        <v>197</v>
      </c>
      <c r="AA17" s="76">
        <f t="shared" si="28"/>
        <v>19.794931207503002</v>
      </c>
      <c r="AB17" s="76">
        <f>'Elevation Data'!G19</f>
        <v>21.243340808051997</v>
      </c>
      <c r="AC17" s="31">
        <f t="shared" si="22"/>
        <v>1.4484096005489953</v>
      </c>
      <c r="AD17" s="79">
        <f t="shared" si="23"/>
        <v>0</v>
      </c>
      <c r="AE17" s="41"/>
      <c r="AF17" s="41"/>
      <c r="AG17" t="s">
        <v>142</v>
      </c>
      <c r="AH17" t="s">
        <v>2</v>
      </c>
      <c r="AI17">
        <f>Lookup!J205</f>
        <v>19.826388888888889</v>
      </c>
    </row>
    <row r="18" spans="1:36" ht="15" customHeight="1" x14ac:dyDescent="0.25">
      <c r="A18" s="31">
        <f t="shared" si="24"/>
        <v>9.5279999999999951</v>
      </c>
      <c r="B18" s="31">
        <f t="shared" si="4"/>
        <v>9.551999999999996</v>
      </c>
      <c r="C18" s="112">
        <f t="shared" si="5"/>
        <v>9.5399999999999956</v>
      </c>
      <c r="D18" s="34">
        <f t="shared" si="6"/>
        <v>31.306195689646536</v>
      </c>
      <c r="E18" s="34">
        <f t="shared" si="7"/>
        <v>1287.7526218693179</v>
      </c>
      <c r="F18" s="34">
        <f t="shared" si="8"/>
        <v>1512.5818711470076</v>
      </c>
      <c r="G18">
        <f t="shared" si="9"/>
        <v>0</v>
      </c>
      <c r="H18">
        <f t="shared" si="10"/>
        <v>0</v>
      </c>
      <c r="I18" s="34">
        <f t="shared" si="11"/>
        <v>384.9088672991802</v>
      </c>
      <c r="J18">
        <f t="shared" si="12"/>
        <v>2108.3230427179865</v>
      </c>
      <c r="K18">
        <f t="shared" si="13"/>
        <v>2.8299638157288407</v>
      </c>
      <c r="L18">
        <f t="shared" si="14"/>
        <v>2.400000000000007E-2</v>
      </c>
      <c r="M18" s="26">
        <f t="shared" si="15"/>
        <v>820.57042084866862</v>
      </c>
      <c r="N18" s="34">
        <f t="shared" si="16"/>
        <v>5278.450961319405</v>
      </c>
      <c r="O18" s="34">
        <f t="shared" si="17"/>
        <v>5278.450961319405</v>
      </c>
      <c r="P18" s="35">
        <f t="shared" si="18"/>
        <v>3.7309601329413786E-3</v>
      </c>
      <c r="Q18" s="35">
        <f t="shared" si="25"/>
        <v>8.7532968859161231E-2</v>
      </c>
      <c r="R18" s="44"/>
      <c r="S18" s="132">
        <v>25</v>
      </c>
      <c r="T18" s="34">
        <f t="shared" si="19"/>
        <v>40.233600015249998</v>
      </c>
      <c r="U18" s="67">
        <f t="shared" si="20"/>
        <v>0</v>
      </c>
      <c r="V18" s="26">
        <f t="shared" si="29"/>
        <v>0.60000000000000175</v>
      </c>
      <c r="W18" s="129">
        <f t="shared" si="26"/>
        <v>13.799999999999999</v>
      </c>
      <c r="X18" s="79">
        <f t="shared" si="27"/>
        <v>197</v>
      </c>
      <c r="Y18" s="79">
        <f>'Elevation Data'!H20</f>
        <v>197</v>
      </c>
      <c r="Z18" s="76">
        <f t="shared" si="21"/>
        <v>197</v>
      </c>
      <c r="AA18" s="76">
        <f t="shared" si="28"/>
        <v>21.243340808051997</v>
      </c>
      <c r="AB18" s="76">
        <f>'Elevation Data'!G20</f>
        <v>22.208947208418</v>
      </c>
      <c r="AC18" s="31">
        <f t="shared" si="22"/>
        <v>0.96560640036600276</v>
      </c>
      <c r="AD18" s="79">
        <f t="shared" si="23"/>
        <v>0</v>
      </c>
      <c r="AE18" s="41"/>
      <c r="AF18" s="41"/>
      <c r="AG18" t="s">
        <v>96</v>
      </c>
      <c r="AH18" t="s">
        <v>2</v>
      </c>
      <c r="AI18" s="26">
        <f>AI17-AI16</f>
        <v>14.203055555555556</v>
      </c>
      <c r="AJ18" t="s">
        <v>111</v>
      </c>
    </row>
    <row r="19" spans="1:36" ht="15" customHeight="1" x14ac:dyDescent="0.25">
      <c r="A19" s="31">
        <f t="shared" si="24"/>
        <v>9.551999999999996</v>
      </c>
      <c r="B19" s="31">
        <f t="shared" si="4"/>
        <v>9.5759999999999952</v>
      </c>
      <c r="C19" s="112">
        <f t="shared" si="5"/>
        <v>9.5639999999999965</v>
      </c>
      <c r="D19" s="34">
        <f t="shared" si="6"/>
        <v>31.042196529909994</v>
      </c>
      <c r="E19" s="34">
        <f t="shared" si="7"/>
        <v>1288.8300252276538</v>
      </c>
      <c r="F19" s="34">
        <f t="shared" si="8"/>
        <v>1512.5818711470076</v>
      </c>
      <c r="G19">
        <f t="shared" si="9"/>
        <v>0</v>
      </c>
      <c r="H19">
        <f t="shared" si="10"/>
        <v>0</v>
      </c>
      <c r="I19" s="34">
        <f t="shared" si="11"/>
        <v>384.9088672991802</v>
      </c>
      <c r="J19">
        <f t="shared" si="12"/>
        <v>2108.3230427179865</v>
      </c>
      <c r="K19">
        <f t="shared" si="13"/>
        <v>2.8299638157288407</v>
      </c>
      <c r="L19">
        <f t="shared" si="14"/>
        <v>2.399999999999998E-2</v>
      </c>
      <c r="M19" s="26">
        <f t="shared" si="15"/>
        <v>819.4930174903327</v>
      </c>
      <c r="N19" s="34">
        <f t="shared" si="16"/>
        <v>5279.9769091128128</v>
      </c>
      <c r="O19" s="34">
        <f t="shared" si="17"/>
        <v>5279.9769091128128</v>
      </c>
      <c r="P19" s="35">
        <f t="shared" si="18"/>
        <v>3.7249845516979796E-3</v>
      </c>
      <c r="Q19" s="35">
        <f t="shared" si="25"/>
        <v>9.1257953410859211E-2</v>
      </c>
      <c r="R19" s="44"/>
      <c r="S19" s="132">
        <v>25</v>
      </c>
      <c r="T19" s="34">
        <f t="shared" si="19"/>
        <v>40.233600015249998</v>
      </c>
      <c r="U19" s="67">
        <f t="shared" si="20"/>
        <v>0</v>
      </c>
      <c r="V19" s="26">
        <f t="shared" si="29"/>
        <v>0.59999999999999953</v>
      </c>
      <c r="W19" s="129">
        <f t="shared" si="26"/>
        <v>14.399999999999999</v>
      </c>
      <c r="X19" s="79">
        <f t="shared" si="27"/>
        <v>197</v>
      </c>
      <c r="Y19" s="79">
        <f>'Elevation Data'!H21</f>
        <v>197</v>
      </c>
      <c r="Z19" s="76">
        <f t="shared" si="21"/>
        <v>197</v>
      </c>
      <c r="AA19" s="76">
        <f t="shared" si="28"/>
        <v>22.208947208418</v>
      </c>
      <c r="AB19" s="76">
        <f>'Elevation Data'!G21</f>
        <v>23.174553608783999</v>
      </c>
      <c r="AC19" s="31">
        <f t="shared" si="22"/>
        <v>0.96560640036599921</v>
      </c>
      <c r="AD19" s="79">
        <f t="shared" si="23"/>
        <v>0</v>
      </c>
      <c r="AE19" s="41"/>
      <c r="AF19" s="41"/>
    </row>
    <row r="20" spans="1:36" ht="15" customHeight="1" thickBot="1" x14ac:dyDescent="0.3">
      <c r="A20" s="31">
        <f t="shared" si="24"/>
        <v>9.5759999999999952</v>
      </c>
      <c r="B20" s="31">
        <f t="shared" si="4"/>
        <v>9.5839999999999961</v>
      </c>
      <c r="C20" s="112">
        <f t="shared" si="5"/>
        <v>9.5799999999999947</v>
      </c>
      <c r="D20" s="34">
        <f t="shared" si="6"/>
        <v>30.867119689631188</v>
      </c>
      <c r="E20" s="34">
        <f t="shared" si="7"/>
        <v>1289.5388518192765</v>
      </c>
      <c r="F20" s="34">
        <f t="shared" si="8"/>
        <v>1512.5818711470076</v>
      </c>
      <c r="G20">
        <f t="shared" si="9"/>
        <v>0</v>
      </c>
      <c r="H20">
        <f t="shared" si="10"/>
        <v>0</v>
      </c>
      <c r="I20" s="34">
        <f t="shared" si="11"/>
        <v>384.9088672991802</v>
      </c>
      <c r="J20">
        <f t="shared" si="12"/>
        <v>2108.3230427179865</v>
      </c>
      <c r="K20">
        <f t="shared" si="13"/>
        <v>2.8299638157288407</v>
      </c>
      <c r="L20">
        <f t="shared" si="14"/>
        <v>8.0000000000000227E-3</v>
      </c>
      <c r="M20" s="26">
        <f t="shared" si="15"/>
        <v>818.78419089870999</v>
      </c>
      <c r="N20" s="34">
        <f t="shared" si="16"/>
        <v>5280.9821697534117</v>
      </c>
      <c r="O20" s="34">
        <f t="shared" si="17"/>
        <v>5280.9821697534117</v>
      </c>
      <c r="P20" s="35">
        <f t="shared" si="18"/>
        <v>1.2403513809811383E-3</v>
      </c>
      <c r="Q20" s="35">
        <f t="shared" si="25"/>
        <v>9.2498304791840347E-2</v>
      </c>
      <c r="R20" s="44"/>
      <c r="S20" s="132">
        <v>25</v>
      </c>
      <c r="T20" s="34">
        <f t="shared" si="19"/>
        <v>40.233600015249998</v>
      </c>
      <c r="U20" s="67">
        <f t="shared" si="20"/>
        <v>0</v>
      </c>
      <c r="V20" s="26">
        <f t="shared" si="29"/>
        <v>0.20000000000000057</v>
      </c>
      <c r="W20" s="129">
        <f t="shared" si="26"/>
        <v>14.6</v>
      </c>
      <c r="X20" s="79">
        <f t="shared" si="27"/>
        <v>197</v>
      </c>
      <c r="Y20" s="79">
        <f>'Elevation Data'!H22</f>
        <v>197</v>
      </c>
      <c r="Z20" s="76">
        <f t="shared" si="21"/>
        <v>197</v>
      </c>
      <c r="AA20" s="76">
        <f t="shared" si="28"/>
        <v>23.174553608783999</v>
      </c>
      <c r="AB20" s="76">
        <f>'Elevation Data'!G22</f>
        <v>23.496422408906</v>
      </c>
      <c r="AC20" s="31">
        <f t="shared" si="22"/>
        <v>0.32186880012200092</v>
      </c>
      <c r="AD20" s="79">
        <f t="shared" si="23"/>
        <v>0</v>
      </c>
      <c r="AE20" s="41"/>
      <c r="AF20" s="41"/>
    </row>
    <row r="21" spans="1:36" ht="15" customHeight="1" thickBot="1" x14ac:dyDescent="0.4">
      <c r="A21" s="31">
        <f t="shared" si="24"/>
        <v>9.5839999999999961</v>
      </c>
      <c r="B21" s="31">
        <f t="shared" si="4"/>
        <v>9.5959999999999965</v>
      </c>
      <c r="C21" s="112">
        <f t="shared" si="5"/>
        <v>9.5899999999999963</v>
      </c>
      <c r="D21" s="34">
        <f t="shared" si="6"/>
        <v>30.758072631541673</v>
      </c>
      <c r="E21" s="34">
        <f t="shared" si="7"/>
        <v>1289.9780634946715</v>
      </c>
      <c r="F21" s="34">
        <f t="shared" si="8"/>
        <v>1512.5818711470076</v>
      </c>
      <c r="G21">
        <f t="shared" si="9"/>
        <v>0</v>
      </c>
      <c r="H21">
        <f t="shared" si="10"/>
        <v>0</v>
      </c>
      <c r="I21" s="34">
        <f t="shared" si="11"/>
        <v>384.9088672991802</v>
      </c>
      <c r="J21">
        <f t="shared" si="12"/>
        <v>2108.3230427179865</v>
      </c>
      <c r="K21">
        <f t="shared" si="13"/>
        <v>2.8299638157288407</v>
      </c>
      <c r="L21">
        <f t="shared" si="14"/>
        <v>1.199999999999999E-2</v>
      </c>
      <c r="M21" s="26">
        <f t="shared" si="15"/>
        <v>818.34497922331502</v>
      </c>
      <c r="N21" s="34">
        <f t="shared" si="16"/>
        <v>5281.6055943755946</v>
      </c>
      <c r="O21" s="34">
        <f t="shared" si="17"/>
        <v>5281.6055943755946</v>
      </c>
      <c r="P21" s="35">
        <f t="shared" si="18"/>
        <v>1.8593095556278688E-3</v>
      </c>
      <c r="Q21" s="35">
        <f t="shared" si="25"/>
        <v>9.4357614347468213E-2</v>
      </c>
      <c r="R21" s="44"/>
      <c r="S21" s="132">
        <v>25</v>
      </c>
      <c r="T21" s="34">
        <f t="shared" si="19"/>
        <v>40.233600015249998</v>
      </c>
      <c r="U21" s="67">
        <f t="shared" si="20"/>
        <v>0</v>
      </c>
      <c r="V21" s="26">
        <f t="shared" si="29"/>
        <v>0.29999999999999977</v>
      </c>
      <c r="W21" s="129">
        <f t="shared" si="26"/>
        <v>14.899999999999999</v>
      </c>
      <c r="X21" s="79">
        <f t="shared" si="27"/>
        <v>197</v>
      </c>
      <c r="Y21" s="79">
        <f>'Elevation Data'!H23</f>
        <v>197</v>
      </c>
      <c r="Z21" s="76">
        <f t="shared" si="21"/>
        <v>197</v>
      </c>
      <c r="AA21" s="76">
        <f t="shared" si="28"/>
        <v>23.496422408906</v>
      </c>
      <c r="AB21" s="76">
        <f>'Elevation Data'!G23</f>
        <v>23.979225609088999</v>
      </c>
      <c r="AC21" s="31">
        <f t="shared" si="22"/>
        <v>0.4828032001829996</v>
      </c>
      <c r="AD21" s="79">
        <f t="shared" si="23"/>
        <v>0</v>
      </c>
      <c r="AE21" s="41"/>
      <c r="AF21" s="41"/>
      <c r="AG21" t="s">
        <v>59</v>
      </c>
      <c r="AH21" t="s">
        <v>2</v>
      </c>
      <c r="AI21" s="110">
        <v>1350</v>
      </c>
      <c r="AJ21" s="4" t="s">
        <v>147</v>
      </c>
    </row>
    <row r="22" spans="1:36" ht="15" customHeight="1" thickBot="1" x14ac:dyDescent="0.3">
      <c r="A22" s="31">
        <f t="shared" si="24"/>
        <v>9.5959999999999965</v>
      </c>
      <c r="B22" s="31">
        <f t="shared" si="4"/>
        <v>9.5999999999999961</v>
      </c>
      <c r="C22" s="112">
        <f t="shared" si="5"/>
        <v>9.5979999999999954</v>
      </c>
      <c r="D22" s="34">
        <f t="shared" si="6"/>
        <v>30.671043648578653</v>
      </c>
      <c r="E22" s="34">
        <f t="shared" si="7"/>
        <v>1290.3273370936797</v>
      </c>
      <c r="F22" s="34">
        <f t="shared" si="8"/>
        <v>1512.5818711470076</v>
      </c>
      <c r="G22">
        <f t="shared" si="9"/>
        <v>0</v>
      </c>
      <c r="H22">
        <f t="shared" si="10"/>
        <v>0</v>
      </c>
      <c r="I22" s="34">
        <f t="shared" si="11"/>
        <v>384.9088672991802</v>
      </c>
      <c r="J22">
        <f t="shared" si="12"/>
        <v>2108.3230427179865</v>
      </c>
      <c r="K22">
        <f t="shared" si="13"/>
        <v>2.8299638157288407</v>
      </c>
      <c r="L22">
        <f t="shared" si="14"/>
        <v>3.9999999999999671E-3</v>
      </c>
      <c r="M22" s="26">
        <f t="shared" si="15"/>
        <v>817.99570562430677</v>
      </c>
      <c r="N22" s="34">
        <f t="shared" si="16"/>
        <v>5282.1016507958084</v>
      </c>
      <c r="O22" s="34">
        <f t="shared" si="17"/>
        <v>5282.1016507958084</v>
      </c>
      <c r="P22" s="35">
        <f t="shared" si="18"/>
        <v>6.194471516851451E-4</v>
      </c>
      <c r="Q22" s="35">
        <f t="shared" si="25"/>
        <v>9.4977061499153359E-2</v>
      </c>
      <c r="R22" s="44"/>
      <c r="S22" s="132">
        <v>25</v>
      </c>
      <c r="T22" s="34">
        <f t="shared" si="19"/>
        <v>40.233600015249998</v>
      </c>
      <c r="U22" s="67">
        <f t="shared" si="20"/>
        <v>0</v>
      </c>
      <c r="V22" s="26">
        <f t="shared" si="29"/>
        <v>9.9999999999999187E-2</v>
      </c>
      <c r="W22" s="129">
        <f t="shared" si="26"/>
        <v>14.999999999999998</v>
      </c>
      <c r="X22" s="79">
        <f t="shared" si="27"/>
        <v>197</v>
      </c>
      <c r="Y22" s="79">
        <f>'Elevation Data'!H24</f>
        <v>197</v>
      </c>
      <c r="Z22" s="76">
        <f t="shared" si="21"/>
        <v>197</v>
      </c>
      <c r="AA22" s="76">
        <f t="shared" si="28"/>
        <v>23.979225609088999</v>
      </c>
      <c r="AB22" s="76">
        <f>'Elevation Data'!G24</f>
        <v>24.140160009149998</v>
      </c>
      <c r="AC22" s="31">
        <f t="shared" si="22"/>
        <v>0.16093440006099868</v>
      </c>
      <c r="AD22" s="79">
        <f t="shared" si="23"/>
        <v>0</v>
      </c>
      <c r="AE22" s="41"/>
      <c r="AF22" s="41"/>
      <c r="AG22" t="s">
        <v>118</v>
      </c>
      <c r="AH22" t="s">
        <v>2</v>
      </c>
      <c r="AI22" s="110">
        <v>23100</v>
      </c>
      <c r="AJ22" t="s">
        <v>148</v>
      </c>
    </row>
    <row r="23" spans="1:36" ht="15" customHeight="1" thickBot="1" x14ac:dyDescent="0.3">
      <c r="A23" s="31">
        <f t="shared" si="24"/>
        <v>9.5999999999999961</v>
      </c>
      <c r="B23" s="31">
        <f t="shared" si="4"/>
        <v>9.6199999999999957</v>
      </c>
      <c r="C23" s="112">
        <f t="shared" si="5"/>
        <v>9.6099999999999959</v>
      </c>
      <c r="D23" s="34">
        <f t="shared" si="6"/>
        <v>30.540848585257734</v>
      </c>
      <c r="E23" s="34">
        <f t="shared" si="7"/>
        <v>1290.8477715967458</v>
      </c>
      <c r="F23" s="34">
        <f t="shared" si="8"/>
        <v>1512.5818711470076</v>
      </c>
      <c r="G23">
        <f t="shared" si="9"/>
        <v>0</v>
      </c>
      <c r="H23">
        <f t="shared" si="10"/>
        <v>0</v>
      </c>
      <c r="I23" s="34">
        <f t="shared" si="11"/>
        <v>384.9088672991802</v>
      </c>
      <c r="J23">
        <f t="shared" si="12"/>
        <v>2108.3230427179865</v>
      </c>
      <c r="K23">
        <f t="shared" si="13"/>
        <v>2.8299638157288407</v>
      </c>
      <c r="L23">
        <f t="shared" si="14"/>
        <v>2.0000000000000014E-2</v>
      </c>
      <c r="M23" s="26">
        <f t="shared" si="15"/>
        <v>817.47527112124067</v>
      </c>
      <c r="N23" s="34">
        <f t="shared" si="16"/>
        <v>5282.8412783631402</v>
      </c>
      <c r="O23" s="34">
        <f t="shared" si="17"/>
        <v>5282.8412783631402</v>
      </c>
      <c r="P23" s="35">
        <f t="shared" si="18"/>
        <v>3.0948318453910221E-3</v>
      </c>
      <c r="Q23" s="35">
        <f t="shared" si="25"/>
        <v>9.8071893344544386E-2</v>
      </c>
      <c r="R23" s="44"/>
      <c r="S23" s="132">
        <v>25</v>
      </c>
      <c r="T23" s="34">
        <f t="shared" si="19"/>
        <v>40.233600015249998</v>
      </c>
      <c r="U23" s="67">
        <f t="shared" si="20"/>
        <v>0</v>
      </c>
      <c r="V23" s="26">
        <f t="shared" si="29"/>
        <v>0.50000000000000033</v>
      </c>
      <c r="W23" s="129">
        <f t="shared" si="26"/>
        <v>15.499999999999998</v>
      </c>
      <c r="X23" s="79">
        <f t="shared" si="27"/>
        <v>197</v>
      </c>
      <c r="Y23" s="79">
        <f>'Elevation Data'!H25</f>
        <v>197</v>
      </c>
      <c r="Z23" s="76">
        <f t="shared" si="21"/>
        <v>197</v>
      </c>
      <c r="AA23" s="76">
        <f t="shared" si="28"/>
        <v>24.140160009149998</v>
      </c>
      <c r="AB23" s="76">
        <f>'Elevation Data'!G25</f>
        <v>24.944832009454998</v>
      </c>
      <c r="AC23" s="31">
        <f t="shared" si="22"/>
        <v>0.80467200030500052</v>
      </c>
      <c r="AD23" s="79">
        <f t="shared" si="23"/>
        <v>0</v>
      </c>
      <c r="AE23" s="41"/>
      <c r="AF23" s="41"/>
      <c r="AG23" t="s">
        <v>122</v>
      </c>
      <c r="AH23" t="s">
        <v>2</v>
      </c>
      <c r="AI23" s="110">
        <v>1.22</v>
      </c>
      <c r="AJ23" t="s">
        <v>150</v>
      </c>
    </row>
    <row r="24" spans="1:36" ht="15" customHeight="1" thickBot="1" x14ac:dyDescent="0.3">
      <c r="A24" s="31">
        <f t="shared" si="24"/>
        <v>9.6199999999999957</v>
      </c>
      <c r="B24" s="31">
        <f t="shared" si="4"/>
        <v>9.6359999999999957</v>
      </c>
      <c r="C24" s="112">
        <f t="shared" si="5"/>
        <v>9.6279999999999966</v>
      </c>
      <c r="D24" s="34">
        <f t="shared" si="6"/>
        <v>30.346341729509341</v>
      </c>
      <c r="E24" s="34">
        <f t="shared" si="7"/>
        <v>1291.6206508478463</v>
      </c>
      <c r="F24" s="34">
        <f t="shared" si="8"/>
        <v>1512.5818711470076</v>
      </c>
      <c r="G24">
        <f t="shared" si="9"/>
        <v>0</v>
      </c>
      <c r="H24">
        <f t="shared" si="10"/>
        <v>0</v>
      </c>
      <c r="I24" s="34">
        <f t="shared" si="11"/>
        <v>384.9088672991802</v>
      </c>
      <c r="J24">
        <f t="shared" si="12"/>
        <v>2108.3230427179865</v>
      </c>
      <c r="K24">
        <f t="shared" si="13"/>
        <v>2.8299638157288407</v>
      </c>
      <c r="L24">
        <f t="shared" si="14"/>
        <v>1.6000000000000045E-2</v>
      </c>
      <c r="M24" s="26">
        <f t="shared" si="15"/>
        <v>816.70239187014022</v>
      </c>
      <c r="N24" s="34">
        <f t="shared" si="16"/>
        <v>5283.94073432392</v>
      </c>
      <c r="O24" s="34">
        <f t="shared" si="17"/>
        <v>5283.94073432392</v>
      </c>
      <c r="P24" s="35">
        <f t="shared" si="18"/>
        <v>2.4730099989651393E-3</v>
      </c>
      <c r="Q24" s="35">
        <f t="shared" si="25"/>
        <v>0.10054490334350953</v>
      </c>
      <c r="R24" s="44"/>
      <c r="S24" s="132">
        <v>25</v>
      </c>
      <c r="T24" s="34">
        <f t="shared" si="19"/>
        <v>40.233600015249998</v>
      </c>
      <c r="U24" s="67">
        <f t="shared" si="20"/>
        <v>0</v>
      </c>
      <c r="V24" s="26">
        <f t="shared" si="29"/>
        <v>0.40000000000000113</v>
      </c>
      <c r="W24" s="129">
        <f t="shared" si="26"/>
        <v>15.899999999999999</v>
      </c>
      <c r="X24" s="79">
        <f t="shared" si="27"/>
        <v>197</v>
      </c>
      <c r="Y24" s="79">
        <f>'Elevation Data'!H26</f>
        <v>197</v>
      </c>
      <c r="Z24" s="76">
        <f t="shared" si="21"/>
        <v>197</v>
      </c>
      <c r="AA24" s="76">
        <f t="shared" si="28"/>
        <v>24.944832009454998</v>
      </c>
      <c r="AB24" s="76">
        <f>'Elevation Data'!G26</f>
        <v>25.588569609699</v>
      </c>
      <c r="AC24" s="31">
        <f t="shared" si="22"/>
        <v>0.64373760024400184</v>
      </c>
      <c r="AD24" s="79">
        <f t="shared" si="23"/>
        <v>0</v>
      </c>
      <c r="AE24" s="41"/>
      <c r="AF24" s="41"/>
      <c r="AI24" s="80"/>
    </row>
    <row r="25" spans="1:36" ht="15" customHeight="1" thickBot="1" x14ac:dyDescent="0.3">
      <c r="A25" s="31">
        <f t="shared" si="24"/>
        <v>9.6359999999999957</v>
      </c>
      <c r="B25" s="31">
        <f t="shared" si="4"/>
        <v>9.6919999999999948</v>
      </c>
      <c r="C25" s="112">
        <f t="shared" si="5"/>
        <v>9.6639999999999944</v>
      </c>
      <c r="D25" s="34">
        <f t="shared" si="6"/>
        <v>29.960167966417544</v>
      </c>
      <c r="E25" s="34">
        <f t="shared" si="7"/>
        <v>1293.1387281128643</v>
      </c>
      <c r="F25" s="34">
        <f t="shared" si="8"/>
        <v>1512.5818711470076</v>
      </c>
      <c r="G25">
        <f t="shared" si="9"/>
        <v>0</v>
      </c>
      <c r="H25">
        <f t="shared" si="10"/>
        <v>0</v>
      </c>
      <c r="I25" s="34">
        <f t="shared" si="11"/>
        <v>384.9088672991802</v>
      </c>
      <c r="J25">
        <f t="shared" si="12"/>
        <v>2108.3230427179865</v>
      </c>
      <c r="K25">
        <f t="shared" si="13"/>
        <v>2.8299638157288407</v>
      </c>
      <c r="L25">
        <f t="shared" si="14"/>
        <v>5.5999999999999987E-2</v>
      </c>
      <c r="M25" s="26">
        <f t="shared" si="15"/>
        <v>815.18431460512215</v>
      </c>
      <c r="N25" s="34">
        <f t="shared" si="16"/>
        <v>5286.1039683013387</v>
      </c>
      <c r="O25" s="34">
        <f t="shared" si="17"/>
        <v>5286.1039683013387</v>
      </c>
      <c r="P25" s="35">
        <f t="shared" si="18"/>
        <v>8.6359106615444877E-3</v>
      </c>
      <c r="Q25" s="35">
        <f t="shared" si="25"/>
        <v>0.10918081400505401</v>
      </c>
      <c r="R25" s="44"/>
      <c r="S25" s="132">
        <v>25</v>
      </c>
      <c r="T25" s="34">
        <f t="shared" si="19"/>
        <v>40.233600015249998</v>
      </c>
      <c r="U25" s="67">
        <f t="shared" si="20"/>
        <v>0</v>
      </c>
      <c r="V25" s="26">
        <f t="shared" si="29"/>
        <v>1.3999999999999997</v>
      </c>
      <c r="W25" s="129">
        <f t="shared" si="26"/>
        <v>17.299999999999997</v>
      </c>
      <c r="X25" s="79">
        <f t="shared" si="27"/>
        <v>197</v>
      </c>
      <c r="Y25" s="79">
        <f>'Elevation Data'!H27</f>
        <v>197</v>
      </c>
      <c r="Z25" s="76">
        <f t="shared" si="21"/>
        <v>197</v>
      </c>
      <c r="AA25" s="76">
        <f t="shared" si="28"/>
        <v>25.588569609699</v>
      </c>
      <c r="AB25" s="76">
        <f>'Elevation Data'!G27</f>
        <v>27.841651210553</v>
      </c>
      <c r="AC25" s="31">
        <f t="shared" si="22"/>
        <v>2.2530816008539993</v>
      </c>
      <c r="AD25" s="79">
        <f t="shared" si="23"/>
        <v>0</v>
      </c>
      <c r="AE25" s="41"/>
      <c r="AF25" s="41"/>
      <c r="AG25" s="57" t="s">
        <v>193</v>
      </c>
      <c r="AH25" t="s">
        <v>2</v>
      </c>
      <c r="AI25" s="110">
        <v>55</v>
      </c>
      <c r="AJ25" t="s">
        <v>194</v>
      </c>
    </row>
    <row r="26" spans="1:36" ht="15" customHeight="1" thickBot="1" x14ac:dyDescent="0.3">
      <c r="A26" s="31">
        <f t="shared" si="24"/>
        <v>9.6919999999999948</v>
      </c>
      <c r="B26" s="31">
        <f t="shared" si="4"/>
        <v>9.7119999999999944</v>
      </c>
      <c r="C26" s="112">
        <f t="shared" si="5"/>
        <v>9.7019999999999946</v>
      </c>
      <c r="D26" s="34">
        <f t="shared" si="6"/>
        <v>29.55667069487167</v>
      </c>
      <c r="E26" s="34">
        <f t="shared" si="7"/>
        <v>1294.7017009340843</v>
      </c>
      <c r="F26" s="34">
        <f t="shared" si="8"/>
        <v>1512.5818711470076</v>
      </c>
      <c r="G26">
        <f t="shared" si="9"/>
        <v>0</v>
      </c>
      <c r="H26">
        <f t="shared" si="10"/>
        <v>0</v>
      </c>
      <c r="I26" s="34">
        <f t="shared" si="11"/>
        <v>384.9088672991802</v>
      </c>
      <c r="J26">
        <f t="shared" si="12"/>
        <v>2108.3230427179865</v>
      </c>
      <c r="K26">
        <f t="shared" si="13"/>
        <v>2.8299638157288407</v>
      </c>
      <c r="L26">
        <f t="shared" si="14"/>
        <v>2.0000000000000014E-2</v>
      </c>
      <c r="M26" s="26">
        <f t="shared" si="15"/>
        <v>813.62134178390215</v>
      </c>
      <c r="N26" s="34">
        <f t="shared" si="16"/>
        <v>5288.3363186475763</v>
      </c>
      <c r="O26" s="34">
        <f t="shared" si="17"/>
        <v>5288.3363186475763</v>
      </c>
      <c r="P26" s="35">
        <f t="shared" si="18"/>
        <v>3.0770408414265071E-3</v>
      </c>
      <c r="Q26" s="35">
        <f t="shared" si="25"/>
        <v>0.11225785484648051</v>
      </c>
      <c r="R26" s="44"/>
      <c r="S26" s="132">
        <v>25</v>
      </c>
      <c r="T26" s="34">
        <f t="shared" si="19"/>
        <v>40.233600015249998</v>
      </c>
      <c r="U26" s="67">
        <f t="shared" si="20"/>
        <v>0</v>
      </c>
      <c r="V26" s="26">
        <f t="shared" si="29"/>
        <v>0.50000000000000033</v>
      </c>
      <c r="W26" s="129">
        <f t="shared" si="26"/>
        <v>17.799999999999997</v>
      </c>
      <c r="X26" s="79">
        <f t="shared" si="27"/>
        <v>197</v>
      </c>
      <c r="Y26" s="79">
        <f>'Elevation Data'!H28</f>
        <v>197</v>
      </c>
      <c r="Z26" s="76">
        <f t="shared" si="21"/>
        <v>197</v>
      </c>
      <c r="AA26" s="76">
        <f t="shared" si="28"/>
        <v>27.841651210553</v>
      </c>
      <c r="AB26" s="76">
        <f>'Elevation Data'!G28</f>
        <v>28.646323210858</v>
      </c>
      <c r="AC26" s="31">
        <f t="shared" si="22"/>
        <v>0.80467200030500052</v>
      </c>
      <c r="AD26" s="79">
        <f t="shared" si="23"/>
        <v>0</v>
      </c>
      <c r="AE26" s="41"/>
      <c r="AF26" s="41"/>
      <c r="AG26" s="57" t="s">
        <v>226</v>
      </c>
      <c r="AH26" t="s">
        <v>2</v>
      </c>
      <c r="AI26" s="110">
        <v>72</v>
      </c>
    </row>
    <row r="27" spans="1:36" ht="15" customHeight="1" thickBot="1" x14ac:dyDescent="0.3">
      <c r="A27" s="31">
        <f t="shared" si="24"/>
        <v>9.7119999999999944</v>
      </c>
      <c r="B27" s="31">
        <f t="shared" si="4"/>
        <v>9.7279999999999944</v>
      </c>
      <c r="C27" s="112">
        <f t="shared" si="5"/>
        <v>9.7199999999999953</v>
      </c>
      <c r="D27" s="34">
        <f t="shared" si="6"/>
        <v>29.367029114425087</v>
      </c>
      <c r="E27" s="34">
        <f t="shared" si="7"/>
        <v>1295.4281305364095</v>
      </c>
      <c r="F27" s="34">
        <f t="shared" si="8"/>
        <v>1512.5818711470076</v>
      </c>
      <c r="G27">
        <f t="shared" si="9"/>
        <v>0</v>
      </c>
      <c r="H27">
        <f t="shared" si="10"/>
        <v>0</v>
      </c>
      <c r="I27" s="34">
        <f t="shared" si="11"/>
        <v>384.9088672991802</v>
      </c>
      <c r="J27">
        <f t="shared" si="12"/>
        <v>2108.3230427179865</v>
      </c>
      <c r="K27">
        <f t="shared" si="13"/>
        <v>2.8299638157288407</v>
      </c>
      <c r="L27">
        <f t="shared" si="14"/>
        <v>1.5999999999999959E-2</v>
      </c>
      <c r="M27" s="26">
        <f t="shared" si="15"/>
        <v>812.89491218157696</v>
      </c>
      <c r="N27" s="34">
        <f t="shared" si="16"/>
        <v>5289.3756393324384</v>
      </c>
      <c r="O27" s="34">
        <f t="shared" si="17"/>
        <v>5289.3756393324384</v>
      </c>
      <c r="P27" s="35">
        <f t="shared" si="18"/>
        <v>2.458951581768684E-3</v>
      </c>
      <c r="Q27" s="35">
        <f t="shared" si="25"/>
        <v>0.1147168064282492</v>
      </c>
      <c r="R27" s="44"/>
      <c r="S27" s="132">
        <v>25</v>
      </c>
      <c r="T27" s="34">
        <f t="shared" si="19"/>
        <v>40.233600015249998</v>
      </c>
      <c r="U27" s="67">
        <f t="shared" si="20"/>
        <v>0</v>
      </c>
      <c r="V27" s="26">
        <f t="shared" si="29"/>
        <v>0.39999999999999897</v>
      </c>
      <c r="W27" s="129">
        <f t="shared" si="26"/>
        <v>18.199999999999996</v>
      </c>
      <c r="X27" s="79">
        <f t="shared" si="27"/>
        <v>197</v>
      </c>
      <c r="Y27" s="79">
        <f>'Elevation Data'!H29</f>
        <v>197</v>
      </c>
      <c r="Z27" s="76">
        <f t="shared" si="21"/>
        <v>197</v>
      </c>
      <c r="AA27" s="76">
        <f t="shared" si="28"/>
        <v>28.646323210858</v>
      </c>
      <c r="AB27" s="76">
        <f>'Elevation Data'!G29</f>
        <v>29.290060811101998</v>
      </c>
      <c r="AC27" s="31">
        <f t="shared" si="22"/>
        <v>0.64373760024399829</v>
      </c>
      <c r="AD27" s="79">
        <f t="shared" si="23"/>
        <v>0</v>
      </c>
      <c r="AE27" s="41"/>
      <c r="AF27" s="41"/>
      <c r="AG27" s="57" t="s">
        <v>193</v>
      </c>
      <c r="AH27" t="s">
        <v>2</v>
      </c>
      <c r="AI27" s="73">
        <f>AI25*AI26</f>
        <v>3960</v>
      </c>
      <c r="AJ27" t="s">
        <v>195</v>
      </c>
    </row>
    <row r="28" spans="1:36" ht="15" customHeight="1" thickBot="1" x14ac:dyDescent="0.4">
      <c r="A28" s="31">
        <f t="shared" si="24"/>
        <v>9.7279999999999944</v>
      </c>
      <c r="B28" s="31">
        <f t="shared" si="4"/>
        <v>9.747999999999994</v>
      </c>
      <c r="C28" s="112">
        <f t="shared" si="5"/>
        <v>9.7379999999999942</v>
      </c>
      <c r="D28" s="34">
        <f t="shared" si="6"/>
        <v>29.178348684685396</v>
      </c>
      <c r="E28" s="34">
        <f t="shared" si="7"/>
        <v>1296.145716621872</v>
      </c>
      <c r="F28" s="34">
        <f t="shared" si="8"/>
        <v>1512.5818711470076</v>
      </c>
      <c r="G28">
        <f t="shared" si="9"/>
        <v>0</v>
      </c>
      <c r="H28">
        <f t="shared" si="10"/>
        <v>0</v>
      </c>
      <c r="I28" s="34">
        <f t="shared" si="11"/>
        <v>384.9088672991802</v>
      </c>
      <c r="J28">
        <f t="shared" si="12"/>
        <v>2108.3230427179865</v>
      </c>
      <c r="K28">
        <f t="shared" si="13"/>
        <v>2.8299638157288407</v>
      </c>
      <c r="L28">
        <f t="shared" si="14"/>
        <v>2.0000000000000014E-2</v>
      </c>
      <c r="M28" s="26">
        <f t="shared" si="15"/>
        <v>812.17732609611448</v>
      </c>
      <c r="N28" s="34">
        <f t="shared" si="16"/>
        <v>5290.4034204715717</v>
      </c>
      <c r="O28" s="34">
        <f t="shared" si="17"/>
        <v>5290.4034204715717</v>
      </c>
      <c r="P28" s="35">
        <f t="shared" si="18"/>
        <v>3.0703795591592218E-3</v>
      </c>
      <c r="Q28" s="35">
        <f t="shared" si="25"/>
        <v>0.11778718598740842</v>
      </c>
      <c r="R28" s="44"/>
      <c r="S28" s="132">
        <v>25</v>
      </c>
      <c r="T28" s="34">
        <f t="shared" si="19"/>
        <v>40.233600015249998</v>
      </c>
      <c r="U28" s="67">
        <f t="shared" si="20"/>
        <v>0</v>
      </c>
      <c r="V28" s="26">
        <f t="shared" si="29"/>
        <v>0.50000000000000033</v>
      </c>
      <c r="W28" s="129">
        <f t="shared" si="26"/>
        <v>18.699999999999996</v>
      </c>
      <c r="X28" s="79">
        <f t="shared" si="27"/>
        <v>197</v>
      </c>
      <c r="Y28" s="79">
        <f>'Elevation Data'!H30</f>
        <v>197</v>
      </c>
      <c r="Z28" s="76">
        <f t="shared" si="21"/>
        <v>197</v>
      </c>
      <c r="AA28" s="76">
        <f t="shared" si="28"/>
        <v>29.290060811101998</v>
      </c>
      <c r="AB28" s="76">
        <f>'Elevation Data'!G30</f>
        <v>30.094732811406999</v>
      </c>
      <c r="AC28" s="31">
        <f t="shared" si="22"/>
        <v>0.80467200030500052</v>
      </c>
      <c r="AD28" s="79">
        <f t="shared" si="23"/>
        <v>0</v>
      </c>
      <c r="AE28" s="41"/>
      <c r="AF28" s="41"/>
      <c r="AG28" s="50" t="s">
        <v>212</v>
      </c>
      <c r="AH28" t="s">
        <v>2</v>
      </c>
      <c r="AI28" s="111">
        <v>0.9</v>
      </c>
      <c r="AJ28" t="s">
        <v>211</v>
      </c>
    </row>
    <row r="29" spans="1:36" ht="15" customHeight="1" x14ac:dyDescent="0.25">
      <c r="A29" s="31">
        <f t="shared" si="24"/>
        <v>9.747999999999994</v>
      </c>
      <c r="B29" s="31">
        <f t="shared" si="4"/>
        <v>9.779999999999994</v>
      </c>
      <c r="C29" s="112">
        <f t="shared" si="5"/>
        <v>9.763999999999994</v>
      </c>
      <c r="D29" s="34">
        <f t="shared" si="6"/>
        <v>28.907513191634649</v>
      </c>
      <c r="E29" s="34">
        <f t="shared" si="7"/>
        <v>1297.1667768677469</v>
      </c>
      <c r="F29" s="34">
        <f t="shared" si="8"/>
        <v>1512.5818711470076</v>
      </c>
      <c r="G29">
        <f t="shared" si="9"/>
        <v>0</v>
      </c>
      <c r="H29">
        <f t="shared" si="10"/>
        <v>0</v>
      </c>
      <c r="I29" s="34">
        <f t="shared" si="11"/>
        <v>384.9088672991802</v>
      </c>
      <c r="J29">
        <f t="shared" si="12"/>
        <v>2108.3230427179865</v>
      </c>
      <c r="K29">
        <f t="shared" si="13"/>
        <v>2.8299638157288407</v>
      </c>
      <c r="L29">
        <f t="shared" si="14"/>
        <v>3.2000000000000008E-2</v>
      </c>
      <c r="M29" s="26">
        <f t="shared" si="15"/>
        <v>811.15626585023961</v>
      </c>
      <c r="N29" s="34">
        <f t="shared" si="16"/>
        <v>5291.867771559766</v>
      </c>
      <c r="O29" s="34">
        <f t="shared" si="17"/>
        <v>5291.867771559766</v>
      </c>
      <c r="P29" s="35">
        <f t="shared" si="18"/>
        <v>4.9050735255913103E-3</v>
      </c>
      <c r="Q29" s="35">
        <f t="shared" si="25"/>
        <v>0.12269225951299974</v>
      </c>
      <c r="R29" s="44"/>
      <c r="S29" s="132">
        <v>25</v>
      </c>
      <c r="T29" s="34">
        <f t="shared" si="19"/>
        <v>40.233600015249998</v>
      </c>
      <c r="U29" s="67">
        <f t="shared" si="20"/>
        <v>0</v>
      </c>
      <c r="V29" s="26">
        <f t="shared" si="29"/>
        <v>0.80000000000000016</v>
      </c>
      <c r="W29" s="129">
        <f t="shared" si="26"/>
        <v>19.499999999999996</v>
      </c>
      <c r="X29" s="79">
        <f t="shared" si="27"/>
        <v>197</v>
      </c>
      <c r="Y29" s="79">
        <f>'Elevation Data'!H31</f>
        <v>197</v>
      </c>
      <c r="Z29" s="76">
        <f t="shared" si="21"/>
        <v>197</v>
      </c>
      <c r="AA29" s="76">
        <f t="shared" si="28"/>
        <v>30.094732811406999</v>
      </c>
      <c r="AB29" s="76">
        <f>'Elevation Data'!G31</f>
        <v>31.382208011894999</v>
      </c>
      <c r="AC29" s="31">
        <f t="shared" si="22"/>
        <v>1.2874752004880001</v>
      </c>
      <c r="AD29" s="79">
        <f t="shared" si="23"/>
        <v>0</v>
      </c>
      <c r="AE29" s="41"/>
      <c r="AF29" s="41"/>
    </row>
    <row r="30" spans="1:36" ht="15" customHeight="1" x14ac:dyDescent="0.35">
      <c r="A30" s="31">
        <f t="shared" si="24"/>
        <v>9.779999999999994</v>
      </c>
      <c r="B30" s="31">
        <f t="shared" si="4"/>
        <v>9.8039999999999949</v>
      </c>
      <c r="C30" s="112">
        <f t="shared" si="5"/>
        <v>9.7919999999999945</v>
      </c>
      <c r="D30" s="34">
        <f t="shared" si="6"/>
        <v>28.618104132766497</v>
      </c>
      <c r="E30" s="34">
        <f t="shared" si="7"/>
        <v>1298.246199438272</v>
      </c>
      <c r="F30" s="34">
        <f t="shared" si="8"/>
        <v>1512.5818711470076</v>
      </c>
      <c r="G30">
        <f t="shared" si="9"/>
        <v>0</v>
      </c>
      <c r="H30">
        <f t="shared" si="10"/>
        <v>0</v>
      </c>
      <c r="I30" s="34">
        <f t="shared" si="11"/>
        <v>384.9088672991802</v>
      </c>
      <c r="J30">
        <f t="shared" si="12"/>
        <v>2108.3230427179865</v>
      </c>
      <c r="K30">
        <f t="shared" si="13"/>
        <v>2.8299638157288407</v>
      </c>
      <c r="L30">
        <f t="shared" si="14"/>
        <v>2.400000000000007E-2</v>
      </c>
      <c r="M30" s="26">
        <f t="shared" si="15"/>
        <v>810.07684327971447</v>
      </c>
      <c r="N30" s="34">
        <f t="shared" si="16"/>
        <v>5293.4182701317823</v>
      </c>
      <c r="O30" s="34">
        <f t="shared" si="17"/>
        <v>5293.4182701317823</v>
      </c>
      <c r="P30" s="35">
        <f t="shared" si="18"/>
        <v>3.6728335541543877E-3</v>
      </c>
      <c r="Q30" s="35">
        <f t="shared" si="25"/>
        <v>0.12636509306715413</v>
      </c>
      <c r="R30" s="44"/>
      <c r="S30" s="132">
        <v>25</v>
      </c>
      <c r="T30" s="34">
        <f t="shared" si="19"/>
        <v>40.233600015249998</v>
      </c>
      <c r="U30" s="67">
        <f t="shared" si="20"/>
        <v>0</v>
      </c>
      <c r="V30" s="26">
        <f t="shared" si="29"/>
        <v>0.60000000000000175</v>
      </c>
      <c r="W30" s="129">
        <f t="shared" si="26"/>
        <v>20.099999999999998</v>
      </c>
      <c r="X30" s="79">
        <f t="shared" si="27"/>
        <v>197</v>
      </c>
      <c r="Y30" s="79">
        <f>'Elevation Data'!H32</f>
        <v>197</v>
      </c>
      <c r="Z30" s="76">
        <f t="shared" si="21"/>
        <v>197</v>
      </c>
      <c r="AA30" s="76">
        <f t="shared" si="28"/>
        <v>31.382208011894999</v>
      </c>
      <c r="AB30" s="76">
        <f>'Elevation Data'!G32</f>
        <v>32.347814412261002</v>
      </c>
      <c r="AC30" s="31">
        <f t="shared" si="22"/>
        <v>0.96560640036600276</v>
      </c>
      <c r="AD30" s="79">
        <f t="shared" si="23"/>
        <v>0</v>
      </c>
      <c r="AG30" t="s">
        <v>157</v>
      </c>
      <c r="AH30" t="s">
        <v>2</v>
      </c>
      <c r="AI30">
        <f>LOOKUP(AE2+1,Lookup!A:A,Lookup!J:J)</f>
        <v>0</v>
      </c>
    </row>
    <row r="31" spans="1:36" ht="15" customHeight="1" x14ac:dyDescent="0.35">
      <c r="A31" s="31">
        <f t="shared" si="24"/>
        <v>9.8039999999999949</v>
      </c>
      <c r="B31" s="31">
        <f t="shared" si="4"/>
        <v>9.819999999999995</v>
      </c>
      <c r="C31" s="112">
        <f t="shared" si="5"/>
        <v>9.8119999999999941</v>
      </c>
      <c r="D31" s="34">
        <f t="shared" si="6"/>
        <v>28.412824245007364</v>
      </c>
      <c r="E31" s="34">
        <f t="shared" si="7"/>
        <v>1299.0045597506496</v>
      </c>
      <c r="F31" s="34">
        <f t="shared" si="8"/>
        <v>1512.5818711470076</v>
      </c>
      <c r="G31">
        <f t="shared" si="9"/>
        <v>0</v>
      </c>
      <c r="H31">
        <f t="shared" si="10"/>
        <v>0</v>
      </c>
      <c r="I31" s="34">
        <f t="shared" si="11"/>
        <v>384.9088672991802</v>
      </c>
      <c r="J31">
        <f t="shared" si="12"/>
        <v>2108.3230427179865</v>
      </c>
      <c r="K31">
        <f t="shared" si="13"/>
        <v>2.8299638157288407</v>
      </c>
      <c r="L31">
        <f t="shared" si="14"/>
        <v>1.5999999999999868E-2</v>
      </c>
      <c r="M31" s="26">
        <f t="shared" si="15"/>
        <v>809.31848296733688</v>
      </c>
      <c r="N31" s="34">
        <f t="shared" si="16"/>
        <v>5294.5090983895325</v>
      </c>
      <c r="O31" s="34">
        <f t="shared" si="17"/>
        <v>5294.5090983895325</v>
      </c>
      <c r="P31" s="35">
        <f t="shared" si="18"/>
        <v>2.4457594626508842E-3</v>
      </c>
      <c r="Q31" s="35">
        <f t="shared" si="25"/>
        <v>0.12881085252980501</v>
      </c>
      <c r="R31" s="44"/>
      <c r="S31" s="132">
        <v>25</v>
      </c>
      <c r="T31" s="34">
        <f t="shared" si="19"/>
        <v>40.233600015249998</v>
      </c>
      <c r="U31" s="67">
        <f t="shared" si="20"/>
        <v>0</v>
      </c>
      <c r="V31" s="26">
        <f t="shared" si="29"/>
        <v>0.39999999999999675</v>
      </c>
      <c r="W31" s="129">
        <f t="shared" si="26"/>
        <v>20.499999999999993</v>
      </c>
      <c r="X31" s="79">
        <f t="shared" si="27"/>
        <v>197</v>
      </c>
      <c r="Y31" s="79">
        <f>'Elevation Data'!H33</f>
        <v>197</v>
      </c>
      <c r="Z31" s="76">
        <f t="shared" si="21"/>
        <v>197</v>
      </c>
      <c r="AA31" s="76">
        <f t="shared" si="28"/>
        <v>32.347814412261002</v>
      </c>
      <c r="AB31" s="76">
        <f>'Elevation Data'!G33</f>
        <v>32.991552012504997</v>
      </c>
      <c r="AC31" s="31">
        <f t="shared" si="22"/>
        <v>0.64373760024399473</v>
      </c>
      <c r="AD31" s="79">
        <f t="shared" si="23"/>
        <v>0</v>
      </c>
      <c r="AG31" t="s">
        <v>158</v>
      </c>
      <c r="AH31" t="s">
        <v>2</v>
      </c>
      <c r="AI31">
        <f>LOOKUP(AE2+1,Lookup!A:A,Lookup!F:F)</f>
        <v>0</v>
      </c>
    </row>
    <row r="32" spans="1:36" ht="15" customHeight="1" x14ac:dyDescent="0.35">
      <c r="A32" s="31">
        <f t="shared" si="24"/>
        <v>9.819999999999995</v>
      </c>
      <c r="B32" s="31">
        <f t="shared" si="4"/>
        <v>9.851999999999995</v>
      </c>
      <c r="C32" s="112">
        <f t="shared" si="5"/>
        <v>9.835999999999995</v>
      </c>
      <c r="D32" s="34">
        <f t="shared" si="6"/>
        <v>28.16807970053204</v>
      </c>
      <c r="E32" s="34">
        <f t="shared" si="7"/>
        <v>1299.9008377470261</v>
      </c>
      <c r="F32" s="34">
        <f t="shared" si="8"/>
        <v>1512.5818711470076</v>
      </c>
      <c r="G32">
        <f t="shared" si="9"/>
        <v>0</v>
      </c>
      <c r="H32">
        <f t="shared" si="10"/>
        <v>0</v>
      </c>
      <c r="I32" s="34">
        <f t="shared" si="11"/>
        <v>384.9088672991802</v>
      </c>
      <c r="J32">
        <f t="shared" si="12"/>
        <v>2108.3230427179865</v>
      </c>
      <c r="K32">
        <f t="shared" si="13"/>
        <v>2.8299638157288407</v>
      </c>
      <c r="L32">
        <f t="shared" si="14"/>
        <v>3.2000000000000091E-2</v>
      </c>
      <c r="M32" s="26">
        <f t="shared" si="15"/>
        <v>808.42220497096037</v>
      </c>
      <c r="N32" s="34">
        <f t="shared" si="16"/>
        <v>5295.7999168914339</v>
      </c>
      <c r="O32" s="34">
        <f t="shared" si="17"/>
        <v>5295.7999168914339</v>
      </c>
      <c r="P32" s="35">
        <f t="shared" si="18"/>
        <v>4.8849108661672821E-3</v>
      </c>
      <c r="Q32" s="35">
        <f t="shared" si="25"/>
        <v>0.13369576339597228</v>
      </c>
      <c r="R32" s="44"/>
      <c r="S32" s="132">
        <v>25</v>
      </c>
      <c r="T32" s="34">
        <f t="shared" ref="T32:T58" si="30">S32*1.60934400061</f>
        <v>40.233600015249998</v>
      </c>
      <c r="U32" s="67">
        <f t="shared" ref="U32:U58" si="31">AD32/(AC32*1000)</f>
        <v>0</v>
      </c>
      <c r="V32" s="26">
        <f t="shared" ref="V32:V58" si="32">AC32/1.60934400061</f>
        <v>0.80000000000000226</v>
      </c>
      <c r="W32" s="129">
        <f t="shared" si="26"/>
        <v>21.299999999999994</v>
      </c>
      <c r="X32" s="79">
        <f t="shared" ref="X32:X58" si="33">Y31</f>
        <v>197</v>
      </c>
      <c r="Y32" s="79">
        <f>'Elevation Data'!H34</f>
        <v>197</v>
      </c>
      <c r="Z32" s="76">
        <f t="shared" ref="Z32:Z58" si="34">(X32+Y32)/2</f>
        <v>197</v>
      </c>
      <c r="AA32" s="76">
        <f t="shared" ref="AA32:AA58" si="35">AB31</f>
        <v>32.991552012504997</v>
      </c>
      <c r="AB32" s="76">
        <f>'Elevation Data'!G34</f>
        <v>34.279027212993</v>
      </c>
      <c r="AC32" s="31">
        <f t="shared" ref="AC32:AC58" si="36">AB32-AA32</f>
        <v>1.2874752004880037</v>
      </c>
      <c r="AD32" s="79">
        <f t="shared" ref="AD32:AD58" si="37">Y32-X32</f>
        <v>0</v>
      </c>
      <c r="AG32" t="s">
        <v>159</v>
      </c>
      <c r="AH32" t="s">
        <v>2</v>
      </c>
      <c r="AI32">
        <f>IF(AE2+1=Lookup!E208,(AI16+1-AI17),(AI30-AI31))</f>
        <v>0</v>
      </c>
    </row>
    <row r="33" spans="1:30" ht="15" customHeight="1" x14ac:dyDescent="0.25">
      <c r="A33" s="31">
        <f t="shared" si="24"/>
        <v>9.851999999999995</v>
      </c>
      <c r="B33" s="31">
        <f t="shared" si="4"/>
        <v>9.8827692307692256</v>
      </c>
      <c r="C33" s="112">
        <f t="shared" si="5"/>
        <v>9.8673846153846103</v>
      </c>
      <c r="D33" s="34">
        <f t="shared" si="6"/>
        <v>27.85065941712989</v>
      </c>
      <c r="E33" s="34">
        <f t="shared" si="7"/>
        <v>1301.0505385143845</v>
      </c>
      <c r="F33" s="34">
        <f t="shared" si="8"/>
        <v>1701.4488939059077</v>
      </c>
      <c r="G33">
        <f t="shared" si="9"/>
        <v>0</v>
      </c>
      <c r="H33">
        <f t="shared" si="10"/>
        <v>0</v>
      </c>
      <c r="I33" s="34">
        <f t="shared" si="11"/>
        <v>403.50661980630105</v>
      </c>
      <c r="J33">
        <f t="shared" si="12"/>
        <v>2338.8394596802318</v>
      </c>
      <c r="K33">
        <f t="shared" si="13"/>
        <v>3.1393818250741368</v>
      </c>
      <c r="L33">
        <f t="shared" si="14"/>
        <v>3.0769230769230858E-2</v>
      </c>
      <c r="M33" s="26">
        <f t="shared" si="15"/>
        <v>1037.7889211658473</v>
      </c>
      <c r="N33" s="34">
        <f t="shared" si="16"/>
        <v>5012.6570578691471</v>
      </c>
      <c r="O33" s="34">
        <f t="shared" si="17"/>
        <v>5012.6570578691471</v>
      </c>
      <c r="P33" s="35">
        <f t="shared" si="18"/>
        <v>6.3702675919100251E-3</v>
      </c>
      <c r="Q33" s="35">
        <f t="shared" si="25"/>
        <v>0.14006603098788231</v>
      </c>
      <c r="R33" s="44"/>
      <c r="S33" s="132">
        <v>26</v>
      </c>
      <c r="T33" s="34">
        <f t="shared" si="30"/>
        <v>41.842944015859999</v>
      </c>
      <c r="U33" s="67">
        <f t="shared" si="31"/>
        <v>0</v>
      </c>
      <c r="V33" s="26">
        <f t="shared" si="32"/>
        <v>0.80000000000000226</v>
      </c>
      <c r="W33" s="129">
        <f t="shared" si="26"/>
        <v>22.099999999999994</v>
      </c>
      <c r="X33" s="79">
        <f t="shared" si="33"/>
        <v>197</v>
      </c>
      <c r="Y33" s="79">
        <f>'Elevation Data'!H35</f>
        <v>197</v>
      </c>
      <c r="Z33" s="76">
        <f t="shared" si="34"/>
        <v>197</v>
      </c>
      <c r="AA33" s="76">
        <f t="shared" si="35"/>
        <v>34.279027212993</v>
      </c>
      <c r="AB33" s="76">
        <f>'Elevation Data'!G35</f>
        <v>35.566502413481004</v>
      </c>
      <c r="AC33" s="31">
        <f t="shared" si="36"/>
        <v>1.2874752004880037</v>
      </c>
      <c r="AD33" s="79">
        <f t="shared" si="37"/>
        <v>0</v>
      </c>
    </row>
    <row r="34" spans="1:30" ht="15" customHeight="1" x14ac:dyDescent="0.25">
      <c r="A34" s="31">
        <f t="shared" si="24"/>
        <v>9.8827692307692256</v>
      </c>
      <c r="B34" s="31">
        <f t="shared" si="4"/>
        <v>9.990461538461533</v>
      </c>
      <c r="C34" s="112">
        <f t="shared" si="5"/>
        <v>9.9366153846153793</v>
      </c>
      <c r="D34" s="34">
        <f t="shared" si="6"/>
        <v>27.161079399165267</v>
      </c>
      <c r="E34" s="34">
        <f t="shared" si="7"/>
        <v>1303.4989247948208</v>
      </c>
      <c r="F34" s="34">
        <f t="shared" si="8"/>
        <v>1701.4488939059077</v>
      </c>
      <c r="G34">
        <f t="shared" si="9"/>
        <v>0</v>
      </c>
      <c r="H34">
        <f t="shared" si="10"/>
        <v>0</v>
      </c>
      <c r="I34" s="34">
        <f t="shared" si="11"/>
        <v>403.50661980630105</v>
      </c>
      <c r="J34">
        <f t="shared" si="12"/>
        <v>2338.8394596802318</v>
      </c>
      <c r="K34">
        <f t="shared" si="13"/>
        <v>3.1393818250741368</v>
      </c>
      <c r="L34">
        <f t="shared" si="14"/>
        <v>0.1076923076923075</v>
      </c>
      <c r="M34" s="26">
        <f t="shared" si="15"/>
        <v>1035.340534885411</v>
      </c>
      <c r="N34" s="34">
        <f t="shared" si="16"/>
        <v>5015.2625347916965</v>
      </c>
      <c r="O34" s="34">
        <f t="shared" si="17"/>
        <v>5015.2625347916965</v>
      </c>
      <c r="P34" s="35">
        <f t="shared" si="18"/>
        <v>2.2231779627829327E-2</v>
      </c>
      <c r="Q34" s="35">
        <f t="shared" si="25"/>
        <v>0.16229781061571164</v>
      </c>
      <c r="R34" s="44"/>
      <c r="S34" s="132">
        <v>26</v>
      </c>
      <c r="T34" s="34">
        <f t="shared" si="30"/>
        <v>41.842944015859999</v>
      </c>
      <c r="U34" s="67">
        <f t="shared" si="31"/>
        <v>0</v>
      </c>
      <c r="V34" s="26">
        <f t="shared" si="32"/>
        <v>2.7999999999999949</v>
      </c>
      <c r="W34" s="129">
        <f t="shared" si="26"/>
        <v>24.899999999999988</v>
      </c>
      <c r="X34" s="79">
        <f t="shared" si="33"/>
        <v>197</v>
      </c>
      <c r="Y34" s="79">
        <f>'Elevation Data'!H36</f>
        <v>197</v>
      </c>
      <c r="Z34" s="76">
        <f t="shared" si="34"/>
        <v>197</v>
      </c>
      <c r="AA34" s="76">
        <f t="shared" si="35"/>
        <v>35.566502413481004</v>
      </c>
      <c r="AB34" s="76">
        <f>'Elevation Data'!G36</f>
        <v>40.072665615188996</v>
      </c>
      <c r="AC34" s="31">
        <f t="shared" si="36"/>
        <v>4.5061632017079916</v>
      </c>
      <c r="AD34" s="79">
        <f t="shared" si="37"/>
        <v>0</v>
      </c>
    </row>
    <row r="35" spans="1:30" ht="15" customHeight="1" x14ac:dyDescent="0.25">
      <c r="A35" s="31">
        <f t="shared" si="24"/>
        <v>9.990461538461533</v>
      </c>
      <c r="B35" s="31">
        <f t="shared" si="4"/>
        <v>10.013538461538456</v>
      </c>
      <c r="C35" s="112">
        <f t="shared" si="5"/>
        <v>10.001999999999995</v>
      </c>
      <c r="D35" s="34">
        <f t="shared" si="6"/>
        <v>26.523336704221038</v>
      </c>
      <c r="E35" s="34">
        <f t="shared" si="7"/>
        <v>1305.7035399039428</v>
      </c>
      <c r="F35" s="34">
        <f t="shared" si="8"/>
        <v>1701.4488939059077</v>
      </c>
      <c r="G35">
        <f t="shared" si="9"/>
        <v>0</v>
      </c>
      <c r="H35">
        <f t="shared" si="10"/>
        <v>0</v>
      </c>
      <c r="I35" s="34">
        <f t="shared" si="11"/>
        <v>403.50661980630105</v>
      </c>
      <c r="J35">
        <f t="shared" si="12"/>
        <v>2338.8394596802318</v>
      </c>
      <c r="K35">
        <f t="shared" si="13"/>
        <v>3.1393818250741368</v>
      </c>
      <c r="L35">
        <f t="shared" si="14"/>
        <v>2.3076923076923231E-2</v>
      </c>
      <c r="M35" s="26">
        <f t="shared" si="15"/>
        <v>1033.135919776289</v>
      </c>
      <c r="N35" s="34">
        <f t="shared" si="16"/>
        <v>5017.6150397525153</v>
      </c>
      <c r="O35" s="34">
        <f t="shared" si="17"/>
        <v>5017.6150397525153</v>
      </c>
      <c r="P35" s="35">
        <f t="shared" si="18"/>
        <v>4.7515797764069705E-3</v>
      </c>
      <c r="Q35" s="35">
        <f t="shared" si="25"/>
        <v>0.16704939039211861</v>
      </c>
      <c r="R35" s="44"/>
      <c r="S35" s="132">
        <v>26</v>
      </c>
      <c r="T35" s="34">
        <f t="shared" si="30"/>
        <v>41.842944015859999</v>
      </c>
      <c r="U35" s="67">
        <f t="shared" si="31"/>
        <v>0</v>
      </c>
      <c r="V35" s="26">
        <f t="shared" si="32"/>
        <v>0.60000000000000397</v>
      </c>
      <c r="W35" s="129">
        <f t="shared" si="26"/>
        <v>25.499999999999993</v>
      </c>
      <c r="X35" s="79">
        <f t="shared" si="33"/>
        <v>197</v>
      </c>
      <c r="Y35" s="79">
        <f>'Elevation Data'!H37</f>
        <v>197</v>
      </c>
      <c r="Z35" s="76">
        <f t="shared" si="34"/>
        <v>197</v>
      </c>
      <c r="AA35" s="76">
        <f t="shared" si="35"/>
        <v>40.072665615188996</v>
      </c>
      <c r="AB35" s="76">
        <f>'Elevation Data'!G37</f>
        <v>41.038272015555002</v>
      </c>
      <c r="AC35" s="31">
        <f t="shared" si="36"/>
        <v>0.96560640036600631</v>
      </c>
      <c r="AD35" s="79">
        <f t="shared" si="37"/>
        <v>0</v>
      </c>
    </row>
    <row r="36" spans="1:30" ht="15" customHeight="1" x14ac:dyDescent="0.25">
      <c r="A36" s="31">
        <f t="shared" si="24"/>
        <v>10.013538461538456</v>
      </c>
      <c r="B36" s="31">
        <f t="shared" si="4"/>
        <v>10.032769230769224</v>
      </c>
      <c r="C36" s="112">
        <f t="shared" si="5"/>
        <v>10.023153846153839</v>
      </c>
      <c r="D36" s="34">
        <f t="shared" si="6"/>
        <v>26.319844406651583</v>
      </c>
      <c r="E36" s="34">
        <f t="shared" si="7"/>
        <v>1306.3949810955246</v>
      </c>
      <c r="F36" s="34">
        <f t="shared" si="8"/>
        <v>1701.4488939059077</v>
      </c>
      <c r="G36">
        <f t="shared" si="9"/>
        <v>0</v>
      </c>
      <c r="H36">
        <f t="shared" si="10"/>
        <v>0</v>
      </c>
      <c r="I36" s="34">
        <f t="shared" si="11"/>
        <v>403.50661980630105</v>
      </c>
      <c r="J36">
        <f t="shared" si="12"/>
        <v>2338.8394596802318</v>
      </c>
      <c r="K36">
        <f t="shared" si="13"/>
        <v>3.1393818250741368</v>
      </c>
      <c r="L36">
        <f t="shared" si="14"/>
        <v>1.9230769230769159E-2</v>
      </c>
      <c r="M36" s="26">
        <f t="shared" si="15"/>
        <v>1032.4444785847072</v>
      </c>
      <c r="N36" s="34">
        <f t="shared" si="16"/>
        <v>5018.3541260649081</v>
      </c>
      <c r="O36" s="34">
        <f t="shared" si="17"/>
        <v>5018.3541260649081</v>
      </c>
      <c r="P36" s="35">
        <f t="shared" si="18"/>
        <v>3.9564169870196552E-3</v>
      </c>
      <c r="Q36" s="35">
        <f t="shared" si="25"/>
        <v>0.17100580737913826</v>
      </c>
      <c r="R36" s="44"/>
      <c r="S36" s="132">
        <v>26</v>
      </c>
      <c r="T36" s="34">
        <f t="shared" si="30"/>
        <v>41.842944015859999</v>
      </c>
      <c r="U36" s="67">
        <f t="shared" si="31"/>
        <v>0</v>
      </c>
      <c r="V36" s="26">
        <f t="shared" si="32"/>
        <v>0.49999999999999811</v>
      </c>
      <c r="W36" s="129">
        <f t="shared" si="26"/>
        <v>25.999999999999989</v>
      </c>
      <c r="X36" s="79">
        <f t="shared" si="33"/>
        <v>197</v>
      </c>
      <c r="Y36" s="79">
        <f>'Elevation Data'!H38</f>
        <v>197</v>
      </c>
      <c r="Z36" s="76">
        <f t="shared" si="34"/>
        <v>197</v>
      </c>
      <c r="AA36" s="76">
        <f t="shared" si="35"/>
        <v>41.038272015555002</v>
      </c>
      <c r="AB36" s="76">
        <f>'Elevation Data'!G38</f>
        <v>41.842944015859999</v>
      </c>
      <c r="AC36" s="31">
        <f t="shared" si="36"/>
        <v>0.80467200030499697</v>
      </c>
      <c r="AD36" s="79">
        <f t="shared" si="37"/>
        <v>0</v>
      </c>
    </row>
    <row r="37" spans="1:30" ht="15" customHeight="1" x14ac:dyDescent="0.25">
      <c r="A37" s="31">
        <f t="shared" si="24"/>
        <v>10.032769230769224</v>
      </c>
      <c r="B37" s="31">
        <f t="shared" si="4"/>
        <v>10.148153846153839</v>
      </c>
      <c r="C37" s="112">
        <f t="shared" si="5"/>
        <v>10.090461538461533</v>
      </c>
      <c r="D37" s="34">
        <f t="shared" si="6"/>
        <v>25.681665637967967</v>
      </c>
      <c r="E37" s="34">
        <f t="shared" si="7"/>
        <v>1308.52593219447</v>
      </c>
      <c r="F37" s="34">
        <f t="shared" si="8"/>
        <v>1701.4488939059077</v>
      </c>
      <c r="G37">
        <f t="shared" si="9"/>
        <v>0</v>
      </c>
      <c r="H37">
        <f t="shared" si="10"/>
        <v>0</v>
      </c>
      <c r="I37" s="34">
        <f t="shared" si="11"/>
        <v>403.50661980630105</v>
      </c>
      <c r="J37">
        <f t="shared" si="12"/>
        <v>2338.8394596802318</v>
      </c>
      <c r="K37">
        <f t="shared" si="13"/>
        <v>3.1393818250741368</v>
      </c>
      <c r="L37">
        <f t="shared" si="14"/>
        <v>0.11538461538461529</v>
      </c>
      <c r="M37" s="26">
        <f t="shared" si="15"/>
        <v>1030.3135274857618</v>
      </c>
      <c r="N37" s="34">
        <f t="shared" si="16"/>
        <v>5020.6357183779355</v>
      </c>
      <c r="O37" s="34">
        <f t="shared" si="17"/>
        <v>5020.6357183779355</v>
      </c>
      <c r="P37" s="35">
        <f t="shared" si="18"/>
        <v>2.3678740454987444E-2</v>
      </c>
      <c r="Q37" s="35">
        <f t="shared" si="25"/>
        <v>0.1946845478341257</v>
      </c>
      <c r="R37" s="44"/>
      <c r="S37" s="132">
        <v>26</v>
      </c>
      <c r="T37" s="34">
        <f t="shared" si="30"/>
        <v>41.842944015859999</v>
      </c>
      <c r="U37" s="67">
        <f t="shared" si="31"/>
        <v>0</v>
      </c>
      <c r="V37" s="26">
        <f t="shared" si="32"/>
        <v>2.9999999999999978</v>
      </c>
      <c r="W37" s="129">
        <f>V37+W36</f>
        <v>28.999999999999986</v>
      </c>
      <c r="X37" s="79">
        <f t="shared" si="33"/>
        <v>197</v>
      </c>
      <c r="Y37" s="79">
        <f>'Elevation Data'!H39</f>
        <v>197</v>
      </c>
      <c r="Z37" s="76">
        <f t="shared" si="34"/>
        <v>197</v>
      </c>
      <c r="AA37" s="76">
        <f t="shared" si="35"/>
        <v>41.842944015859999</v>
      </c>
      <c r="AB37" s="76">
        <f>'Elevation Data'!G39</f>
        <v>46.670976017689995</v>
      </c>
      <c r="AC37" s="31">
        <f t="shared" si="36"/>
        <v>4.828032001829996</v>
      </c>
      <c r="AD37" s="79">
        <f t="shared" si="37"/>
        <v>0</v>
      </c>
    </row>
    <row r="38" spans="1:30" ht="15" customHeight="1" x14ac:dyDescent="0.25">
      <c r="A38" s="31">
        <f t="shared" si="24"/>
        <v>10.148153846153839</v>
      </c>
      <c r="B38" s="31">
        <f t="shared" si="4"/>
        <v>10.155846153846147</v>
      </c>
      <c r="C38" s="112">
        <f t="shared" si="5"/>
        <v>10.151999999999994</v>
      </c>
      <c r="D38" s="34">
        <f t="shared" si="6"/>
        <v>25.110659786906609</v>
      </c>
      <c r="E38" s="34">
        <f t="shared" si="7"/>
        <v>1310.3846092143028</v>
      </c>
      <c r="F38" s="34">
        <f t="shared" si="8"/>
        <v>1701.4488939059077</v>
      </c>
      <c r="G38">
        <f t="shared" si="9"/>
        <v>0</v>
      </c>
      <c r="H38">
        <f t="shared" si="10"/>
        <v>0</v>
      </c>
      <c r="I38" s="34">
        <f t="shared" si="11"/>
        <v>403.50661980630105</v>
      </c>
      <c r="J38">
        <f t="shared" si="12"/>
        <v>2338.8394596802318</v>
      </c>
      <c r="K38">
        <f t="shared" si="13"/>
        <v>3.1393818250741368</v>
      </c>
      <c r="L38">
        <f t="shared" si="14"/>
        <v>7.6923076923077994E-3</v>
      </c>
      <c r="M38" s="26">
        <f t="shared" si="15"/>
        <v>1028.454850465929</v>
      </c>
      <c r="N38" s="34">
        <f t="shared" si="16"/>
        <v>5022.630494716499</v>
      </c>
      <c r="O38" s="34">
        <f t="shared" si="17"/>
        <v>5022.630494716499</v>
      </c>
      <c r="P38" s="35">
        <f t="shared" si="18"/>
        <v>1.5751091317094271E-3</v>
      </c>
      <c r="Q38" s="35">
        <f t="shared" si="25"/>
        <v>0.19625965696583514</v>
      </c>
      <c r="R38" s="44"/>
      <c r="S38" s="132">
        <v>26</v>
      </c>
      <c r="T38" s="34">
        <f t="shared" si="30"/>
        <v>41.842944015859999</v>
      </c>
      <c r="U38" s="67">
        <f t="shared" si="31"/>
        <v>0</v>
      </c>
      <c r="V38" s="26">
        <f t="shared" si="32"/>
        <v>0.20000000000000279</v>
      </c>
      <c r="W38" s="129">
        <f t="shared" si="26"/>
        <v>29.199999999999989</v>
      </c>
      <c r="X38" s="79">
        <f t="shared" si="33"/>
        <v>197</v>
      </c>
      <c r="Y38" s="79">
        <f>'Elevation Data'!H40</f>
        <v>197</v>
      </c>
      <c r="Z38" s="76">
        <f t="shared" si="34"/>
        <v>197</v>
      </c>
      <c r="AA38" s="76">
        <f t="shared" si="35"/>
        <v>46.670976017689995</v>
      </c>
      <c r="AB38" s="76">
        <f>'Elevation Data'!G40</f>
        <v>46.992844817811999</v>
      </c>
      <c r="AC38" s="31">
        <f t="shared" si="36"/>
        <v>0.32186880012200447</v>
      </c>
      <c r="AD38" s="79">
        <f t="shared" si="37"/>
        <v>0</v>
      </c>
    </row>
    <row r="39" spans="1:30" ht="15" customHeight="1" x14ac:dyDescent="0.25">
      <c r="A39" s="31">
        <f t="shared" si="24"/>
        <v>10.155846153846147</v>
      </c>
      <c r="B39" s="31">
        <f t="shared" si="4"/>
        <v>10.175076923076915</v>
      </c>
      <c r="C39" s="112">
        <f t="shared" si="5"/>
        <v>10.165461538461532</v>
      </c>
      <c r="D39" s="34">
        <f t="shared" si="6"/>
        <v>24.987351248175941</v>
      </c>
      <c r="E39" s="34">
        <f t="shared" si="7"/>
        <v>1310.7800669839482</v>
      </c>
      <c r="F39" s="34">
        <f t="shared" si="8"/>
        <v>1701.4488939059077</v>
      </c>
      <c r="G39">
        <f t="shared" si="9"/>
        <v>0</v>
      </c>
      <c r="H39">
        <f t="shared" si="10"/>
        <v>0</v>
      </c>
      <c r="I39" s="34">
        <f t="shared" si="11"/>
        <v>403.50661980630105</v>
      </c>
      <c r="J39">
        <f t="shared" si="12"/>
        <v>2338.8394596802318</v>
      </c>
      <c r="K39">
        <f t="shared" si="13"/>
        <v>3.1393818250741368</v>
      </c>
      <c r="L39">
        <f t="shared" si="14"/>
        <v>1.9230769230769159E-2</v>
      </c>
      <c r="M39" s="26">
        <f t="shared" si="15"/>
        <v>1028.0593926962836</v>
      </c>
      <c r="N39" s="34">
        <f t="shared" si="16"/>
        <v>5023.0554768523189</v>
      </c>
      <c r="O39" s="34">
        <f t="shared" si="17"/>
        <v>5023.0554768523189</v>
      </c>
      <c r="P39" s="35">
        <f t="shared" si="18"/>
        <v>3.9359256587098348E-3</v>
      </c>
      <c r="Q39" s="35">
        <f t="shared" si="25"/>
        <v>0.20019558262454498</v>
      </c>
      <c r="R39" s="44"/>
      <c r="S39" s="132">
        <v>26</v>
      </c>
      <c r="T39" s="34">
        <f t="shared" si="30"/>
        <v>41.842944015859999</v>
      </c>
      <c r="U39" s="67">
        <f t="shared" si="31"/>
        <v>0</v>
      </c>
      <c r="V39" s="26">
        <f t="shared" si="32"/>
        <v>0.49999999999999811</v>
      </c>
      <c r="W39" s="129">
        <f t="shared" si="26"/>
        <v>29.699999999999985</v>
      </c>
      <c r="X39" s="79">
        <f t="shared" si="33"/>
        <v>197</v>
      </c>
      <c r="Y39" s="79">
        <f>'Elevation Data'!H41</f>
        <v>197</v>
      </c>
      <c r="Z39" s="76">
        <f t="shared" si="34"/>
        <v>197</v>
      </c>
      <c r="AA39" s="76">
        <f t="shared" si="35"/>
        <v>46.992844817811999</v>
      </c>
      <c r="AB39" s="76">
        <f>'Elevation Data'!G41</f>
        <v>47.797516818116996</v>
      </c>
      <c r="AC39" s="31">
        <f t="shared" si="36"/>
        <v>0.80467200030499697</v>
      </c>
      <c r="AD39" s="79">
        <f t="shared" si="37"/>
        <v>0</v>
      </c>
    </row>
    <row r="40" spans="1:30" ht="15" customHeight="1" x14ac:dyDescent="0.25">
      <c r="A40" s="31">
        <f t="shared" si="24"/>
        <v>10.175076923076915</v>
      </c>
      <c r="B40" s="31">
        <f t="shared" si="4"/>
        <v>10.19046153846153</v>
      </c>
      <c r="C40" s="112">
        <f t="shared" si="5"/>
        <v>10.182769230769223</v>
      </c>
      <c r="D40" s="34">
        <f t="shared" si="6"/>
        <v>24.829658808157944</v>
      </c>
      <c r="E40" s="34">
        <f t="shared" si="7"/>
        <v>1311.2827388184553</v>
      </c>
      <c r="F40" s="34">
        <f t="shared" si="8"/>
        <v>1701.4488939059077</v>
      </c>
      <c r="G40">
        <f t="shared" si="9"/>
        <v>0</v>
      </c>
      <c r="H40">
        <f t="shared" si="10"/>
        <v>0</v>
      </c>
      <c r="I40" s="34">
        <f t="shared" si="11"/>
        <v>403.50661980630105</v>
      </c>
      <c r="J40">
        <f t="shared" si="12"/>
        <v>2338.8394596802318</v>
      </c>
      <c r="K40">
        <f t="shared" si="13"/>
        <v>3.1393818250741368</v>
      </c>
      <c r="L40">
        <f t="shared" si="14"/>
        <v>1.5384615384615429E-2</v>
      </c>
      <c r="M40" s="26">
        <f t="shared" si="15"/>
        <v>1027.5567208617765</v>
      </c>
      <c r="N40" s="34">
        <f t="shared" si="16"/>
        <v>5023.5959654825665</v>
      </c>
      <c r="O40" s="34">
        <f t="shared" si="17"/>
        <v>5023.5959654825665</v>
      </c>
      <c r="P40" s="35">
        <f t="shared" si="18"/>
        <v>3.1468623362540657E-3</v>
      </c>
      <c r="Q40" s="35">
        <f t="shared" si="25"/>
        <v>0.20334244496079903</v>
      </c>
      <c r="R40" s="44"/>
      <c r="S40" s="132">
        <v>26</v>
      </c>
      <c r="T40" s="127">
        <f t="shared" si="30"/>
        <v>41.842944015859999</v>
      </c>
      <c r="U40" s="128">
        <f t="shared" si="31"/>
        <v>0</v>
      </c>
      <c r="V40" s="129">
        <f t="shared" si="32"/>
        <v>0.40000000000000113</v>
      </c>
      <c r="W40" s="129">
        <f t="shared" si="26"/>
        <v>30.099999999999987</v>
      </c>
      <c r="X40" s="130">
        <f t="shared" si="33"/>
        <v>197</v>
      </c>
      <c r="Y40" s="130">
        <f>'Elevation Data'!H42</f>
        <v>197</v>
      </c>
      <c r="Z40" s="131">
        <f t="shared" si="34"/>
        <v>197</v>
      </c>
      <c r="AA40" s="131">
        <f t="shared" si="35"/>
        <v>47.797516818116996</v>
      </c>
      <c r="AB40" s="131">
        <f>'Elevation Data'!G42</f>
        <v>48.441254418360998</v>
      </c>
      <c r="AC40" s="73">
        <f t="shared" si="36"/>
        <v>0.64373760024400184</v>
      </c>
      <c r="AD40" s="130">
        <f t="shared" si="37"/>
        <v>0</v>
      </c>
    </row>
    <row r="41" spans="1:30" ht="15" customHeight="1" x14ac:dyDescent="0.25">
      <c r="A41" s="31">
        <f t="shared" si="24"/>
        <v>10.19046153846153</v>
      </c>
      <c r="B41" s="31">
        <f t="shared" si="4"/>
        <v>10.205846153846146</v>
      </c>
      <c r="C41" s="112">
        <f t="shared" si="5"/>
        <v>10.198153846153838</v>
      </c>
      <c r="D41" s="34">
        <f t="shared" si="6"/>
        <v>24.690289522838341</v>
      </c>
      <c r="E41" s="34">
        <f t="shared" si="7"/>
        <v>1311.7241499174922</v>
      </c>
      <c r="F41" s="34">
        <f t="shared" si="8"/>
        <v>1701.4488939059077</v>
      </c>
      <c r="G41">
        <f t="shared" si="9"/>
        <v>0</v>
      </c>
      <c r="H41">
        <f t="shared" si="10"/>
        <v>0</v>
      </c>
      <c r="I41" s="34">
        <f t="shared" si="11"/>
        <v>403.50661980630105</v>
      </c>
      <c r="J41">
        <f t="shared" si="12"/>
        <v>2338.8394596802318</v>
      </c>
      <c r="K41">
        <f t="shared" si="13"/>
        <v>3.1393818250741368</v>
      </c>
      <c r="L41">
        <f t="shared" si="14"/>
        <v>1.5384615384615429E-2</v>
      </c>
      <c r="M41" s="26">
        <f t="shared" si="15"/>
        <v>1027.1153097627396</v>
      </c>
      <c r="N41" s="34">
        <f t="shared" si="16"/>
        <v>5024.0708507018135</v>
      </c>
      <c r="O41" s="34">
        <f t="shared" si="17"/>
        <v>5024.0708507018135</v>
      </c>
      <c r="P41" s="35">
        <f t="shared" si="18"/>
        <v>3.1452132077600839E-3</v>
      </c>
      <c r="Q41" s="35">
        <f t="shared" si="25"/>
        <v>0.20648765816855913</v>
      </c>
      <c r="R41" s="44"/>
      <c r="S41" s="132">
        <v>26</v>
      </c>
      <c r="T41" s="127">
        <f t="shared" si="30"/>
        <v>41.842944015859999</v>
      </c>
      <c r="U41" s="128">
        <f t="shared" si="31"/>
        <v>0</v>
      </c>
      <c r="V41" s="129">
        <f t="shared" si="32"/>
        <v>0.40000000000000113</v>
      </c>
      <c r="W41" s="129">
        <f t="shared" si="26"/>
        <v>30.499999999999989</v>
      </c>
      <c r="X41" s="130">
        <f t="shared" si="33"/>
        <v>197</v>
      </c>
      <c r="Y41" s="130">
        <f>'Elevation Data'!H43</f>
        <v>197</v>
      </c>
      <c r="Z41" s="131">
        <f t="shared" si="34"/>
        <v>197</v>
      </c>
      <c r="AA41" s="131">
        <f t="shared" si="35"/>
        <v>48.441254418360998</v>
      </c>
      <c r="AB41" s="131">
        <f>'Elevation Data'!G43</f>
        <v>49.084992018605</v>
      </c>
      <c r="AC41" s="73">
        <f t="shared" si="36"/>
        <v>0.64373760024400184</v>
      </c>
      <c r="AD41" s="130">
        <f t="shared" si="37"/>
        <v>0</v>
      </c>
    </row>
    <row r="42" spans="1:30" ht="15" customHeight="1" x14ac:dyDescent="0.25">
      <c r="A42" s="31">
        <f t="shared" si="24"/>
        <v>10.205846153846146</v>
      </c>
      <c r="B42" s="31">
        <f t="shared" si="4"/>
        <v>10.217384615384608</v>
      </c>
      <c r="C42" s="112">
        <f t="shared" si="5"/>
        <v>10.211615384615378</v>
      </c>
      <c r="D42" s="34">
        <f t="shared" si="6"/>
        <v>24.568961738052266</v>
      </c>
      <c r="E42" s="34">
        <f t="shared" si="7"/>
        <v>1312.1062434939806</v>
      </c>
      <c r="F42" s="34">
        <f t="shared" si="8"/>
        <v>1701.4488939059077</v>
      </c>
      <c r="G42">
        <f t="shared" si="9"/>
        <v>0</v>
      </c>
      <c r="H42">
        <f t="shared" si="10"/>
        <v>0</v>
      </c>
      <c r="I42" s="34">
        <f t="shared" si="11"/>
        <v>403.50661980630105</v>
      </c>
      <c r="J42">
        <f t="shared" si="12"/>
        <v>2338.8394596802318</v>
      </c>
      <c r="K42">
        <f t="shared" si="13"/>
        <v>3.1393818250741368</v>
      </c>
      <c r="L42">
        <f t="shared" si="14"/>
        <v>1.1538461538461529E-2</v>
      </c>
      <c r="M42" s="26">
        <f t="shared" si="15"/>
        <v>1026.7332161862512</v>
      </c>
      <c r="N42" s="34">
        <f t="shared" si="16"/>
        <v>5024.4821211816879</v>
      </c>
      <c r="O42" s="34">
        <f t="shared" si="17"/>
        <v>5024.4821211816879</v>
      </c>
      <c r="P42" s="35">
        <f t="shared" si="18"/>
        <v>2.3578393632418012E-3</v>
      </c>
      <c r="Q42" s="35">
        <f t="shared" si="25"/>
        <v>0.20884549753180093</v>
      </c>
      <c r="R42" s="44"/>
      <c r="S42" s="132">
        <v>26</v>
      </c>
      <c r="T42" s="127">
        <f t="shared" si="30"/>
        <v>41.842944015859999</v>
      </c>
      <c r="U42" s="128">
        <f t="shared" si="31"/>
        <v>0</v>
      </c>
      <c r="V42" s="129">
        <f t="shared" si="32"/>
        <v>0.29999999999999977</v>
      </c>
      <c r="W42" s="129">
        <f t="shared" si="26"/>
        <v>30.79999999999999</v>
      </c>
      <c r="X42" s="130">
        <f t="shared" si="33"/>
        <v>197</v>
      </c>
      <c r="Y42" s="130">
        <f>'Elevation Data'!H44</f>
        <v>197</v>
      </c>
      <c r="Z42" s="131">
        <f t="shared" si="34"/>
        <v>197</v>
      </c>
      <c r="AA42" s="131">
        <f t="shared" si="35"/>
        <v>49.084992018605</v>
      </c>
      <c r="AB42" s="131">
        <f>'Elevation Data'!G44</f>
        <v>49.567795218788</v>
      </c>
      <c r="AC42" s="73">
        <f t="shared" si="36"/>
        <v>0.4828032001829996</v>
      </c>
      <c r="AD42" s="130">
        <f t="shared" si="37"/>
        <v>0</v>
      </c>
    </row>
    <row r="43" spans="1:30" ht="15" customHeight="1" x14ac:dyDescent="0.25">
      <c r="A43" s="31">
        <f t="shared" si="24"/>
        <v>10.217384615384608</v>
      </c>
      <c r="B43" s="31">
        <f t="shared" si="4"/>
        <v>10.228923076923071</v>
      </c>
      <c r="C43" s="112">
        <f t="shared" si="5"/>
        <v>10.223153846153838</v>
      </c>
      <c r="D43" s="34">
        <f t="shared" si="6"/>
        <v>24.465428174306723</v>
      </c>
      <c r="E43" s="34">
        <f t="shared" si="7"/>
        <v>1312.4306982462024</v>
      </c>
      <c r="F43" s="34">
        <f t="shared" si="8"/>
        <v>1701.4488939059077</v>
      </c>
      <c r="G43">
        <f t="shared" si="9"/>
        <v>0</v>
      </c>
      <c r="H43">
        <f t="shared" si="10"/>
        <v>0</v>
      </c>
      <c r="I43" s="34">
        <f t="shared" si="11"/>
        <v>403.50661980630105</v>
      </c>
      <c r="J43">
        <f t="shared" si="12"/>
        <v>2338.8394596802318</v>
      </c>
      <c r="K43">
        <f t="shared" si="13"/>
        <v>3.1393818250741368</v>
      </c>
      <c r="L43">
        <f t="shared" si="14"/>
        <v>1.1538461538461529E-2</v>
      </c>
      <c r="M43" s="26">
        <f t="shared" si="15"/>
        <v>1026.4087614340294</v>
      </c>
      <c r="N43" s="34">
        <f t="shared" si="16"/>
        <v>5024.8314981253088</v>
      </c>
      <c r="O43" s="34">
        <f t="shared" si="17"/>
        <v>5024.8314981253088</v>
      </c>
      <c r="P43" s="35">
        <f t="shared" si="18"/>
        <v>2.3569303808427962E-3</v>
      </c>
      <c r="Q43" s="35">
        <f t="shared" si="25"/>
        <v>0.21120242791264374</v>
      </c>
      <c r="R43" s="44"/>
      <c r="S43" s="132">
        <v>26</v>
      </c>
      <c r="T43" s="127">
        <f t="shared" si="30"/>
        <v>41.842944015859999</v>
      </c>
      <c r="U43" s="128">
        <f t="shared" si="31"/>
        <v>0</v>
      </c>
      <c r="V43" s="129">
        <f t="shared" si="32"/>
        <v>0.29999999999999977</v>
      </c>
      <c r="W43" s="129">
        <f t="shared" si="26"/>
        <v>31.099999999999991</v>
      </c>
      <c r="X43" s="130">
        <f t="shared" si="33"/>
        <v>197</v>
      </c>
      <c r="Y43" s="130">
        <f>'Elevation Data'!H45</f>
        <v>197</v>
      </c>
      <c r="Z43" s="131">
        <f t="shared" si="34"/>
        <v>197</v>
      </c>
      <c r="AA43" s="131">
        <f t="shared" si="35"/>
        <v>49.567795218788</v>
      </c>
      <c r="AB43" s="131">
        <f>'Elevation Data'!G45</f>
        <v>50.050598418970999</v>
      </c>
      <c r="AC43" s="73">
        <f t="shared" si="36"/>
        <v>0.4828032001829996</v>
      </c>
      <c r="AD43" s="130">
        <f t="shared" si="37"/>
        <v>0</v>
      </c>
    </row>
    <row r="44" spans="1:30" ht="15" customHeight="1" x14ac:dyDescent="0.25">
      <c r="A44" s="31">
        <f t="shared" si="24"/>
        <v>10.228923076923071</v>
      </c>
      <c r="B44" s="31">
        <f t="shared" si="4"/>
        <v>10.244307692307686</v>
      </c>
      <c r="C44" s="112">
        <f t="shared" si="5"/>
        <v>10.236615384615378</v>
      </c>
      <c r="D44" s="34">
        <f t="shared" si="6"/>
        <v>24.345178590754657</v>
      </c>
      <c r="E44" s="34">
        <f t="shared" si="7"/>
        <v>1312.8056903556446</v>
      </c>
      <c r="F44" s="34">
        <f t="shared" si="8"/>
        <v>1701.4488939059077</v>
      </c>
      <c r="G44">
        <f t="shared" si="9"/>
        <v>0</v>
      </c>
      <c r="H44">
        <f t="shared" si="10"/>
        <v>0</v>
      </c>
      <c r="I44" s="34">
        <f t="shared" si="11"/>
        <v>403.50661980630105</v>
      </c>
      <c r="J44">
        <f t="shared" si="12"/>
        <v>2338.8394596802318</v>
      </c>
      <c r="K44">
        <f t="shared" si="13"/>
        <v>3.1393818250741368</v>
      </c>
      <c r="L44">
        <f t="shared" si="14"/>
        <v>1.5384615384615429E-2</v>
      </c>
      <c r="M44" s="26">
        <f t="shared" si="15"/>
        <v>1026.0337693245872</v>
      </c>
      <c r="N44" s="34">
        <f t="shared" si="16"/>
        <v>5025.2354622190369</v>
      </c>
      <c r="O44" s="34">
        <f t="shared" si="17"/>
        <v>5025.2354622190369</v>
      </c>
      <c r="P44" s="35">
        <f t="shared" si="18"/>
        <v>3.1411731910598916E-3</v>
      </c>
      <c r="Q44" s="35">
        <f t="shared" si="25"/>
        <v>0.21434360110370362</v>
      </c>
      <c r="R44" s="44"/>
      <c r="S44" s="132">
        <v>26</v>
      </c>
      <c r="T44" s="127">
        <f t="shared" si="30"/>
        <v>41.842944015859999</v>
      </c>
      <c r="U44" s="128">
        <f t="shared" si="31"/>
        <v>0</v>
      </c>
      <c r="V44" s="129">
        <f t="shared" si="32"/>
        <v>0.40000000000000113</v>
      </c>
      <c r="W44" s="129">
        <f t="shared" si="26"/>
        <v>31.499999999999993</v>
      </c>
      <c r="X44" s="130">
        <f t="shared" si="33"/>
        <v>197</v>
      </c>
      <c r="Y44" s="130">
        <f>'Elevation Data'!H46</f>
        <v>197</v>
      </c>
      <c r="Z44" s="131">
        <f t="shared" si="34"/>
        <v>197</v>
      </c>
      <c r="AA44" s="131">
        <f t="shared" si="35"/>
        <v>50.050598418970999</v>
      </c>
      <c r="AB44" s="131">
        <f>'Elevation Data'!G46</f>
        <v>50.694336019215001</v>
      </c>
      <c r="AC44" s="73">
        <f t="shared" si="36"/>
        <v>0.64373760024400184</v>
      </c>
      <c r="AD44" s="130">
        <f t="shared" si="37"/>
        <v>0</v>
      </c>
    </row>
    <row r="45" spans="1:30" ht="15" customHeight="1" x14ac:dyDescent="0.25">
      <c r="A45" s="31">
        <f t="shared" si="24"/>
        <v>10.244307692307686</v>
      </c>
      <c r="B45" s="31">
        <f t="shared" si="4"/>
        <v>10.263538461538454</v>
      </c>
      <c r="C45" s="112">
        <f t="shared" si="5"/>
        <v>10.253923076923069</v>
      </c>
      <c r="D45" s="34">
        <f t="shared" si="6"/>
        <v>24.191427455262613</v>
      </c>
      <c r="E45" s="34">
        <f t="shared" si="7"/>
        <v>1313.2822663890008</v>
      </c>
      <c r="F45" s="34">
        <f t="shared" si="8"/>
        <v>1701.4488939059077</v>
      </c>
      <c r="G45">
        <f t="shared" si="9"/>
        <v>0</v>
      </c>
      <c r="H45">
        <f t="shared" si="10"/>
        <v>0</v>
      </c>
      <c r="I45" s="34">
        <f t="shared" si="11"/>
        <v>403.50661980630105</v>
      </c>
      <c r="J45">
        <f t="shared" si="12"/>
        <v>2338.8394596802318</v>
      </c>
      <c r="K45">
        <f t="shared" si="13"/>
        <v>3.1393818250741368</v>
      </c>
      <c r="L45">
        <f t="shared" si="14"/>
        <v>1.9230769230769159E-2</v>
      </c>
      <c r="M45" s="26">
        <f t="shared" si="15"/>
        <v>1025.557193291231</v>
      </c>
      <c r="N45" s="34">
        <f t="shared" si="16"/>
        <v>5025.749118633531</v>
      </c>
      <c r="O45" s="34">
        <f t="shared" si="17"/>
        <v>5025.749118633531</v>
      </c>
      <c r="P45" s="35">
        <f t="shared" si="18"/>
        <v>3.9242415909730953E-3</v>
      </c>
      <c r="Q45" s="35">
        <f t="shared" si="25"/>
        <v>0.21826784269467672</v>
      </c>
      <c r="R45" s="44"/>
      <c r="S45" s="132">
        <v>26</v>
      </c>
      <c r="T45" s="127">
        <f t="shared" si="30"/>
        <v>41.842944015859999</v>
      </c>
      <c r="U45" s="128">
        <f t="shared" si="31"/>
        <v>0</v>
      </c>
      <c r="V45" s="129">
        <f t="shared" si="32"/>
        <v>0.49999999999999811</v>
      </c>
      <c r="W45" s="129">
        <f t="shared" si="26"/>
        <v>31.999999999999989</v>
      </c>
      <c r="X45" s="130">
        <f t="shared" si="33"/>
        <v>197</v>
      </c>
      <c r="Y45" s="130">
        <f>'Elevation Data'!H47</f>
        <v>197</v>
      </c>
      <c r="Z45" s="131">
        <f t="shared" si="34"/>
        <v>197</v>
      </c>
      <c r="AA45" s="131">
        <f t="shared" si="35"/>
        <v>50.694336019215001</v>
      </c>
      <c r="AB45" s="131">
        <f>'Elevation Data'!G47</f>
        <v>51.499008019519998</v>
      </c>
      <c r="AC45" s="73">
        <f t="shared" si="36"/>
        <v>0.80467200030499697</v>
      </c>
      <c r="AD45" s="130">
        <f t="shared" si="37"/>
        <v>0</v>
      </c>
    </row>
    <row r="46" spans="1:30" ht="15" customHeight="1" x14ac:dyDescent="0.25">
      <c r="A46" s="31">
        <f t="shared" si="24"/>
        <v>10.263538461538454</v>
      </c>
      <c r="B46" s="31">
        <f t="shared" si="4"/>
        <v>10.267384615384609</v>
      </c>
      <c r="C46" s="112">
        <f t="shared" si="5"/>
        <v>10.265461538461532</v>
      </c>
      <c r="D46" s="34">
        <f t="shared" si="6"/>
        <v>24.089462388451892</v>
      </c>
      <c r="E46" s="34">
        <f t="shared" si="7"/>
        <v>1313.5965373186621</v>
      </c>
      <c r="F46" s="34">
        <f t="shared" si="8"/>
        <v>1701.4488939059077</v>
      </c>
      <c r="G46">
        <f t="shared" si="9"/>
        <v>0</v>
      </c>
      <c r="H46">
        <f t="shared" si="10"/>
        <v>0</v>
      </c>
      <c r="I46" s="34">
        <f t="shared" si="11"/>
        <v>403.50661980630105</v>
      </c>
      <c r="J46">
        <f t="shared" si="12"/>
        <v>2338.8394596802318</v>
      </c>
      <c r="K46">
        <f t="shared" si="13"/>
        <v>3.1393818250741368</v>
      </c>
      <c r="L46">
        <f t="shared" si="14"/>
        <v>3.8461538461538997E-3</v>
      </c>
      <c r="M46" s="26">
        <f t="shared" si="15"/>
        <v>1025.2429223615698</v>
      </c>
      <c r="N46" s="34">
        <f t="shared" si="16"/>
        <v>5026.0880010253741</v>
      </c>
      <c r="O46" s="34">
        <f t="shared" si="17"/>
        <v>5026.0880010253741</v>
      </c>
      <c r="P46" s="35">
        <f t="shared" si="18"/>
        <v>7.845549079680648E-4</v>
      </c>
      <c r="Q46" s="35">
        <f t="shared" si="25"/>
        <v>0.21905239760264478</v>
      </c>
      <c r="R46" s="44"/>
      <c r="S46" s="132">
        <v>26</v>
      </c>
      <c r="T46" s="127">
        <f t="shared" si="30"/>
        <v>41.842944015859999</v>
      </c>
      <c r="U46" s="128">
        <f t="shared" si="31"/>
        <v>0</v>
      </c>
      <c r="V46" s="129">
        <f t="shared" si="32"/>
        <v>0.10000000000000139</v>
      </c>
      <c r="W46" s="129">
        <f t="shared" si="26"/>
        <v>32.099999999999987</v>
      </c>
      <c r="X46" s="130">
        <f t="shared" si="33"/>
        <v>197</v>
      </c>
      <c r="Y46" s="130">
        <f>'Elevation Data'!H48</f>
        <v>197</v>
      </c>
      <c r="Z46" s="131">
        <f t="shared" si="34"/>
        <v>197</v>
      </c>
      <c r="AA46" s="131">
        <f t="shared" si="35"/>
        <v>51.499008019519998</v>
      </c>
      <c r="AB46" s="131">
        <f>'Elevation Data'!G48</f>
        <v>51.659942419581</v>
      </c>
      <c r="AC46" s="73">
        <f t="shared" si="36"/>
        <v>0.16093440006100224</v>
      </c>
      <c r="AD46" s="130">
        <f t="shared" si="37"/>
        <v>0</v>
      </c>
    </row>
    <row r="47" spans="1:30" ht="15" customHeight="1" x14ac:dyDescent="0.25">
      <c r="A47" s="31">
        <f t="shared" si="24"/>
        <v>10.267384615384609</v>
      </c>
      <c r="B47" s="31">
        <f t="shared" si="4"/>
        <v>10.275076923076917</v>
      </c>
      <c r="C47" s="112">
        <f t="shared" si="5"/>
        <v>10.271230769230762</v>
      </c>
      <c r="D47" s="34">
        <f t="shared" si="6"/>
        <v>24.038640811430767</v>
      </c>
      <c r="E47" s="34">
        <f t="shared" si="7"/>
        <v>1313.7526453317657</v>
      </c>
      <c r="F47" s="34">
        <f t="shared" si="8"/>
        <v>1701.4488939059077</v>
      </c>
      <c r="G47">
        <f t="shared" si="9"/>
        <v>0</v>
      </c>
      <c r="H47">
        <f t="shared" si="10"/>
        <v>0</v>
      </c>
      <c r="I47" s="34">
        <f t="shared" si="11"/>
        <v>403.50661980630105</v>
      </c>
      <c r="J47">
        <f t="shared" si="12"/>
        <v>2338.8394596802318</v>
      </c>
      <c r="K47">
        <f t="shared" si="13"/>
        <v>3.1393818250741368</v>
      </c>
      <c r="L47">
        <f t="shared" si="14"/>
        <v>7.6923076923074603E-3</v>
      </c>
      <c r="M47" s="26">
        <f t="shared" si="15"/>
        <v>1025.0868143484661</v>
      </c>
      <c r="N47" s="34">
        <f t="shared" si="16"/>
        <v>5026.2563814211435</v>
      </c>
      <c r="O47" s="34">
        <f t="shared" si="17"/>
        <v>5026.2563814211435</v>
      </c>
      <c r="P47" s="35">
        <f t="shared" si="18"/>
        <v>1.5688183389217303E-3</v>
      </c>
      <c r="Q47" s="35">
        <f t="shared" si="25"/>
        <v>0.2206212159415665</v>
      </c>
      <c r="R47" s="44"/>
      <c r="S47" s="132">
        <v>26</v>
      </c>
      <c r="T47" s="127">
        <f t="shared" si="30"/>
        <v>41.842944015859999</v>
      </c>
      <c r="U47" s="128">
        <f t="shared" si="31"/>
        <v>0</v>
      </c>
      <c r="V47" s="129">
        <f t="shared" si="32"/>
        <v>0.19999999999999396</v>
      </c>
      <c r="W47" s="129">
        <f t="shared" si="26"/>
        <v>32.299999999999983</v>
      </c>
      <c r="X47" s="130">
        <f t="shared" si="33"/>
        <v>197</v>
      </c>
      <c r="Y47" s="130">
        <f>'Elevation Data'!H49</f>
        <v>197</v>
      </c>
      <c r="Z47" s="131">
        <f t="shared" si="34"/>
        <v>197</v>
      </c>
      <c r="AA47" s="131">
        <f t="shared" si="35"/>
        <v>51.659942419581</v>
      </c>
      <c r="AB47" s="131">
        <f>'Elevation Data'!G49</f>
        <v>51.98181121970299</v>
      </c>
      <c r="AC47" s="73">
        <f t="shared" si="36"/>
        <v>0.32186880012199026</v>
      </c>
      <c r="AD47" s="130">
        <f t="shared" si="37"/>
        <v>0</v>
      </c>
    </row>
    <row r="48" spans="1:30" ht="15" customHeight="1" x14ac:dyDescent="0.25">
      <c r="A48" s="31">
        <f t="shared" si="24"/>
        <v>10.275076923076917</v>
      </c>
      <c r="B48" s="31">
        <f t="shared" si="4"/>
        <v>10.278923076923071</v>
      </c>
      <c r="C48" s="112">
        <f t="shared" si="5"/>
        <v>10.276999999999994</v>
      </c>
      <c r="D48" s="34">
        <f t="shared" si="6"/>
        <v>23.987926649071156</v>
      </c>
      <c r="E48" s="34">
        <f t="shared" si="7"/>
        <v>1313.9080712448185</v>
      </c>
      <c r="F48" s="34">
        <f t="shared" si="8"/>
        <v>1701.4488939059077</v>
      </c>
      <c r="G48">
        <f t="shared" si="9"/>
        <v>0</v>
      </c>
      <c r="H48">
        <f t="shared" si="10"/>
        <v>0</v>
      </c>
      <c r="I48" s="34">
        <f t="shared" si="11"/>
        <v>403.50661980630105</v>
      </c>
      <c r="J48">
        <f t="shared" si="12"/>
        <v>2338.8394596802318</v>
      </c>
      <c r="K48">
        <f t="shared" si="13"/>
        <v>3.1393818250741368</v>
      </c>
      <c r="L48">
        <f t="shared" si="14"/>
        <v>3.8461538461538997E-3</v>
      </c>
      <c r="M48" s="26">
        <f t="shared" si="15"/>
        <v>1024.9313884354133</v>
      </c>
      <c r="N48" s="34">
        <f t="shared" si="16"/>
        <v>5026.4240571754544</v>
      </c>
      <c r="O48" s="34">
        <f t="shared" si="17"/>
        <v>5026.4240571754544</v>
      </c>
      <c r="P48" s="35">
        <f t="shared" si="18"/>
        <v>7.8426407259612563E-4</v>
      </c>
      <c r="Q48" s="35">
        <f t="shared" si="25"/>
        <v>0.22140548001416263</v>
      </c>
      <c r="R48" s="44"/>
      <c r="S48" s="132">
        <v>26</v>
      </c>
      <c r="T48" s="127">
        <f t="shared" si="30"/>
        <v>41.842944015859999</v>
      </c>
      <c r="U48" s="128">
        <f t="shared" si="31"/>
        <v>0</v>
      </c>
      <c r="V48" s="129">
        <f t="shared" si="32"/>
        <v>0.10000000000000139</v>
      </c>
      <c r="W48" s="129">
        <f t="shared" si="26"/>
        <v>32.399999999999984</v>
      </c>
      <c r="X48" s="130">
        <f t="shared" si="33"/>
        <v>197</v>
      </c>
      <c r="Y48" s="130">
        <f>'Elevation Data'!H50</f>
        <v>197</v>
      </c>
      <c r="Z48" s="131">
        <f t="shared" si="34"/>
        <v>197</v>
      </c>
      <c r="AA48" s="131">
        <f t="shared" si="35"/>
        <v>51.98181121970299</v>
      </c>
      <c r="AB48" s="131">
        <f>'Elevation Data'!G50</f>
        <v>52.142745619763993</v>
      </c>
      <c r="AC48" s="73">
        <f t="shared" si="36"/>
        <v>0.16093440006100224</v>
      </c>
      <c r="AD48" s="130">
        <f t="shared" si="37"/>
        <v>0</v>
      </c>
    </row>
    <row r="49" spans="1:30" ht="15" customHeight="1" x14ac:dyDescent="0.25">
      <c r="A49" s="31">
        <f t="shared" si="24"/>
        <v>10.278923076923071</v>
      </c>
      <c r="B49" s="31">
        <f t="shared" si="4"/>
        <v>10.294307692307687</v>
      </c>
      <c r="C49" s="112">
        <f t="shared" si="5"/>
        <v>10.286615384615379</v>
      </c>
      <c r="D49" s="34">
        <f t="shared" si="6"/>
        <v>23.903641968613044</v>
      </c>
      <c r="E49" s="34">
        <f t="shared" si="7"/>
        <v>1314.1656044798417</v>
      </c>
      <c r="F49" s="34">
        <f t="shared" si="8"/>
        <v>1701.4488939059077</v>
      </c>
      <c r="G49">
        <f t="shared" si="9"/>
        <v>0</v>
      </c>
      <c r="H49">
        <f t="shared" si="10"/>
        <v>0</v>
      </c>
      <c r="I49" s="34">
        <f t="shared" si="11"/>
        <v>403.50661980630105</v>
      </c>
      <c r="J49">
        <f t="shared" si="12"/>
        <v>2338.8394596802318</v>
      </c>
      <c r="K49">
        <f t="shared" si="13"/>
        <v>3.1393818250741368</v>
      </c>
      <c r="L49">
        <f t="shared" si="14"/>
        <v>1.5384615384615429E-2</v>
      </c>
      <c r="M49" s="26">
        <f t="shared" si="15"/>
        <v>1024.6738552003901</v>
      </c>
      <c r="N49" s="34">
        <f t="shared" si="16"/>
        <v>5026.7019561019733</v>
      </c>
      <c r="O49" s="34">
        <f t="shared" si="17"/>
        <v>5026.7019561019733</v>
      </c>
      <c r="P49" s="35">
        <f t="shared" si="18"/>
        <v>3.1360946590025408E-3</v>
      </c>
      <c r="Q49" s="35">
        <f t="shared" si="25"/>
        <v>0.22454157467316518</v>
      </c>
      <c r="R49" s="44"/>
      <c r="S49" s="132">
        <v>26</v>
      </c>
      <c r="T49" s="127">
        <f t="shared" si="30"/>
        <v>41.842944015859999</v>
      </c>
      <c r="U49" s="128">
        <f t="shared" si="31"/>
        <v>0</v>
      </c>
      <c r="V49" s="129">
        <f t="shared" si="32"/>
        <v>0.40000000000000113</v>
      </c>
      <c r="W49" s="129">
        <f t="shared" si="26"/>
        <v>32.799999999999983</v>
      </c>
      <c r="X49" s="130">
        <f t="shared" si="33"/>
        <v>197</v>
      </c>
      <c r="Y49" s="130">
        <f>'Elevation Data'!H51</f>
        <v>197</v>
      </c>
      <c r="Z49" s="131">
        <f t="shared" si="34"/>
        <v>197</v>
      </c>
      <c r="AA49" s="131">
        <f t="shared" si="35"/>
        <v>52.142745619763993</v>
      </c>
      <c r="AB49" s="131">
        <f>'Elevation Data'!G51</f>
        <v>52.786483220007995</v>
      </c>
      <c r="AC49" s="73">
        <f t="shared" si="36"/>
        <v>0.64373760024400184</v>
      </c>
      <c r="AD49" s="130">
        <f t="shared" si="37"/>
        <v>0</v>
      </c>
    </row>
    <row r="50" spans="1:30" ht="15" customHeight="1" x14ac:dyDescent="0.25">
      <c r="A50" s="31">
        <f t="shared" si="24"/>
        <v>10.294307692307687</v>
      </c>
      <c r="B50" s="31">
        <f t="shared" si="4"/>
        <v>10.332769230769225</v>
      </c>
      <c r="C50" s="112">
        <f t="shared" si="5"/>
        <v>10.313538461538457</v>
      </c>
      <c r="D50" s="34">
        <f t="shared" si="6"/>
        <v>23.669236673467907</v>
      </c>
      <c r="E50" s="34">
        <f t="shared" si="7"/>
        <v>1314.8767334764073</v>
      </c>
      <c r="F50" s="34">
        <f t="shared" si="8"/>
        <v>1701.4488939059077</v>
      </c>
      <c r="G50">
        <f t="shared" si="9"/>
        <v>0</v>
      </c>
      <c r="H50">
        <f t="shared" si="10"/>
        <v>0</v>
      </c>
      <c r="I50" s="34">
        <f t="shared" si="11"/>
        <v>403.50661980630105</v>
      </c>
      <c r="J50">
        <f t="shared" si="12"/>
        <v>2338.8394596802318</v>
      </c>
      <c r="K50">
        <f t="shared" si="13"/>
        <v>3.1393818250741368</v>
      </c>
      <c r="L50">
        <f t="shared" si="14"/>
        <v>3.8461538461538484E-2</v>
      </c>
      <c r="M50" s="26">
        <f t="shared" si="15"/>
        <v>1023.9627262038246</v>
      </c>
      <c r="N50" s="34">
        <f t="shared" si="16"/>
        <v>5027.4697637964282</v>
      </c>
      <c r="O50" s="34">
        <f t="shared" si="17"/>
        <v>5027.4697637964282</v>
      </c>
      <c r="P50" s="35">
        <f t="shared" si="18"/>
        <v>7.8335989329412371E-3</v>
      </c>
      <c r="Q50" s="35">
        <f t="shared" si="25"/>
        <v>0.23237517360610643</v>
      </c>
      <c r="R50" s="44"/>
      <c r="S50" s="132">
        <v>26</v>
      </c>
      <c r="T50" s="127">
        <f t="shared" si="30"/>
        <v>41.842944015859999</v>
      </c>
      <c r="U50" s="128">
        <f t="shared" si="31"/>
        <v>0</v>
      </c>
      <c r="V50" s="129">
        <f t="shared" si="32"/>
        <v>1.0000000000000007</v>
      </c>
      <c r="W50" s="129">
        <f t="shared" si="26"/>
        <v>33.799999999999983</v>
      </c>
      <c r="X50" s="130">
        <f t="shared" si="33"/>
        <v>197</v>
      </c>
      <c r="Y50" s="130">
        <f>'Elevation Data'!H52</f>
        <v>197</v>
      </c>
      <c r="Z50" s="131">
        <f t="shared" si="34"/>
        <v>197</v>
      </c>
      <c r="AA50" s="131">
        <f t="shared" si="35"/>
        <v>52.786483220007995</v>
      </c>
      <c r="AB50" s="131">
        <f>'Elevation Data'!G52</f>
        <v>54.395827220617996</v>
      </c>
      <c r="AC50" s="73">
        <f t="shared" si="36"/>
        <v>1.609344000610001</v>
      </c>
      <c r="AD50" s="130">
        <f t="shared" si="37"/>
        <v>0</v>
      </c>
    </row>
    <row r="51" spans="1:30" ht="15" customHeight="1" x14ac:dyDescent="0.25">
      <c r="A51" s="31">
        <f t="shared" si="24"/>
        <v>10.332769230769225</v>
      </c>
      <c r="B51" s="31">
        <f t="shared" si="4"/>
        <v>10.478923076923071</v>
      </c>
      <c r="C51" s="112">
        <f t="shared" si="5"/>
        <v>10.405846153846149</v>
      </c>
      <c r="D51" s="34">
        <f t="shared" si="6"/>
        <v>22.883470399517066</v>
      </c>
      <c r="E51" s="34">
        <f t="shared" si="7"/>
        <v>1317.2060082821529</v>
      </c>
      <c r="F51" s="34">
        <f t="shared" si="8"/>
        <v>1701.4488939059077</v>
      </c>
      <c r="G51">
        <f t="shared" si="9"/>
        <v>0</v>
      </c>
      <c r="H51">
        <f t="shared" si="10"/>
        <v>0</v>
      </c>
      <c r="I51" s="34">
        <f t="shared" si="11"/>
        <v>403.50661980630105</v>
      </c>
      <c r="J51">
        <f t="shared" si="12"/>
        <v>2338.8394596802318</v>
      </c>
      <c r="K51">
        <f t="shared" si="13"/>
        <v>3.1393818250741368</v>
      </c>
      <c r="L51">
        <f t="shared" si="14"/>
        <v>0.14615384615384633</v>
      </c>
      <c r="M51" s="26">
        <f t="shared" si="15"/>
        <v>1021.6334513980789</v>
      </c>
      <c r="N51" s="34">
        <f t="shared" si="16"/>
        <v>5029.9892498376894</v>
      </c>
      <c r="O51" s="34">
        <f t="shared" si="17"/>
        <v>5029.9892498376894</v>
      </c>
      <c r="P51" s="35">
        <f t="shared" si="18"/>
        <v>2.9685084970325803E-2</v>
      </c>
      <c r="Q51" s="35">
        <f t="shared" si="25"/>
        <v>0.26206025857643223</v>
      </c>
      <c r="R51" s="44"/>
      <c r="S51" s="132">
        <v>26</v>
      </c>
      <c r="T51" s="127">
        <f t="shared" si="30"/>
        <v>41.842944015859999</v>
      </c>
      <c r="U51" s="128">
        <f t="shared" si="31"/>
        <v>0</v>
      </c>
      <c r="V51" s="129">
        <f t="shared" si="32"/>
        <v>3.8000000000000043</v>
      </c>
      <c r="W51" s="129">
        <f t="shared" si="26"/>
        <v>37.599999999999987</v>
      </c>
      <c r="X51" s="130">
        <f t="shared" si="33"/>
        <v>197</v>
      </c>
      <c r="Y51" s="130">
        <f>'Elevation Data'!H53</f>
        <v>197</v>
      </c>
      <c r="Z51" s="131">
        <f t="shared" si="34"/>
        <v>197</v>
      </c>
      <c r="AA51" s="131">
        <f t="shared" si="35"/>
        <v>54.395827220617996</v>
      </c>
      <c r="AB51" s="131">
        <f>'Elevation Data'!G53</f>
        <v>60.511334422936002</v>
      </c>
      <c r="AC51" s="73">
        <f t="shared" si="36"/>
        <v>6.1155072023180068</v>
      </c>
      <c r="AD51" s="130">
        <f t="shared" si="37"/>
        <v>0</v>
      </c>
    </row>
    <row r="52" spans="1:30" ht="15" customHeight="1" x14ac:dyDescent="0.25">
      <c r="A52" s="31">
        <f t="shared" si="24"/>
        <v>10.478923076923071</v>
      </c>
      <c r="B52" s="31">
        <f t="shared" si="4"/>
        <v>10.498153846153839</v>
      </c>
      <c r="C52" s="112">
        <f t="shared" si="5"/>
        <v>10.488538461538454</v>
      </c>
      <c r="D52" s="34">
        <f t="shared" si="6"/>
        <v>22.203304238860454</v>
      </c>
      <c r="E52" s="34">
        <f t="shared" si="7"/>
        <v>1319.1547322397132</v>
      </c>
      <c r="F52" s="34">
        <f t="shared" si="8"/>
        <v>1701.4488939059077</v>
      </c>
      <c r="G52">
        <f t="shared" si="9"/>
        <v>0</v>
      </c>
      <c r="H52">
        <f t="shared" si="10"/>
        <v>0</v>
      </c>
      <c r="I52" s="34">
        <f t="shared" si="11"/>
        <v>403.50661980630105</v>
      </c>
      <c r="J52">
        <f t="shared" si="12"/>
        <v>2338.8394596802318</v>
      </c>
      <c r="K52">
        <f t="shared" si="13"/>
        <v>3.1393818250741368</v>
      </c>
      <c r="L52">
        <f t="shared" si="14"/>
        <v>1.9230769230769159E-2</v>
      </c>
      <c r="M52" s="26">
        <f t="shared" si="15"/>
        <v>1019.6847274405186</v>
      </c>
      <c r="N52" s="34">
        <f t="shared" si="16"/>
        <v>5032.1024989762309</v>
      </c>
      <c r="O52" s="34">
        <f t="shared" si="17"/>
        <v>5032.1024989762309</v>
      </c>
      <c r="P52" s="35">
        <f t="shared" si="18"/>
        <v>3.8968446460573743E-3</v>
      </c>
      <c r="Q52" s="35">
        <f t="shared" si="25"/>
        <v>0.26595710322248961</v>
      </c>
      <c r="R52" s="44"/>
      <c r="S52" s="132">
        <v>26</v>
      </c>
      <c r="T52" s="127">
        <f t="shared" si="30"/>
        <v>41.842944015859999</v>
      </c>
      <c r="U52" s="128">
        <f t="shared" si="31"/>
        <v>0</v>
      </c>
      <c r="V52" s="129">
        <f t="shared" si="32"/>
        <v>0.49999999999999811</v>
      </c>
      <c r="W52" s="129">
        <f t="shared" si="26"/>
        <v>38.099999999999987</v>
      </c>
      <c r="X52" s="130">
        <f t="shared" si="33"/>
        <v>197</v>
      </c>
      <c r="Y52" s="130">
        <f>'Elevation Data'!H54</f>
        <v>197</v>
      </c>
      <c r="Z52" s="131">
        <f t="shared" si="34"/>
        <v>197</v>
      </c>
      <c r="AA52" s="131">
        <f t="shared" si="35"/>
        <v>60.511334422936002</v>
      </c>
      <c r="AB52" s="131">
        <f>'Elevation Data'!G54</f>
        <v>61.316006423240999</v>
      </c>
      <c r="AC52" s="73">
        <f t="shared" si="36"/>
        <v>0.80467200030499697</v>
      </c>
      <c r="AD52" s="130">
        <f t="shared" si="37"/>
        <v>0</v>
      </c>
    </row>
    <row r="53" spans="1:30" ht="15" customHeight="1" x14ac:dyDescent="0.25">
      <c r="A53" s="31">
        <f t="shared" si="24"/>
        <v>10.498153846153839</v>
      </c>
      <c r="B53" s="31">
        <f t="shared" si="4"/>
        <v>10.536615384615377</v>
      </c>
      <c r="C53" s="112">
        <f t="shared" si="5"/>
        <v>10.517384615384607</v>
      </c>
      <c r="D53" s="34">
        <f t="shared" si="6"/>
        <v>21.971361597558641</v>
      </c>
      <c r="E53" s="34">
        <f t="shared" si="7"/>
        <v>1319.8050075438887</v>
      </c>
      <c r="F53" s="34">
        <f t="shared" si="8"/>
        <v>1701.4488939059077</v>
      </c>
      <c r="G53">
        <f t="shared" si="9"/>
        <v>0</v>
      </c>
      <c r="H53">
        <f t="shared" si="10"/>
        <v>0</v>
      </c>
      <c r="I53" s="34">
        <f t="shared" si="11"/>
        <v>403.50661980630105</v>
      </c>
      <c r="J53">
        <f t="shared" si="12"/>
        <v>2338.8394596802318</v>
      </c>
      <c r="K53">
        <f t="shared" si="13"/>
        <v>3.1393818250741368</v>
      </c>
      <c r="L53">
        <f t="shared" si="14"/>
        <v>3.8461538461538484E-2</v>
      </c>
      <c r="M53" s="26">
        <f t="shared" si="15"/>
        <v>1019.0344521363431</v>
      </c>
      <c r="N53" s="34">
        <f t="shared" si="16"/>
        <v>5032.8087718034421</v>
      </c>
      <c r="O53" s="34">
        <f t="shared" si="17"/>
        <v>5032.8087718034421</v>
      </c>
      <c r="P53" s="35">
        <f t="shared" si="18"/>
        <v>7.7876260655995603E-3</v>
      </c>
      <c r="Q53" s="35">
        <f t="shared" si="25"/>
        <v>0.27374472928808918</v>
      </c>
      <c r="R53" s="44"/>
      <c r="S53" s="132">
        <v>26</v>
      </c>
      <c r="T53" s="127">
        <f t="shared" si="30"/>
        <v>41.842944015859999</v>
      </c>
      <c r="U53" s="128">
        <f t="shared" si="31"/>
        <v>0</v>
      </c>
      <c r="V53" s="129">
        <f t="shared" si="32"/>
        <v>1.0000000000000007</v>
      </c>
      <c r="W53" s="129">
        <f>V53+W52</f>
        <v>39.099999999999987</v>
      </c>
      <c r="X53" s="130">
        <f t="shared" si="33"/>
        <v>197</v>
      </c>
      <c r="Y53" s="130">
        <f>'Elevation Data'!H55</f>
        <v>197</v>
      </c>
      <c r="Z53" s="131">
        <f t="shared" si="34"/>
        <v>197</v>
      </c>
      <c r="AA53" s="131">
        <f t="shared" si="35"/>
        <v>61.316006423240999</v>
      </c>
      <c r="AB53" s="131">
        <f>'Elevation Data'!G55</f>
        <v>62.925350423851</v>
      </c>
      <c r="AC53" s="73">
        <f t="shared" si="36"/>
        <v>1.609344000610001</v>
      </c>
      <c r="AD53" s="130">
        <f t="shared" si="37"/>
        <v>0</v>
      </c>
    </row>
    <row r="54" spans="1:30" ht="15" customHeight="1" x14ac:dyDescent="0.25">
      <c r="A54" s="31">
        <f t="shared" si="24"/>
        <v>10.536615384615377</v>
      </c>
      <c r="B54" s="31">
        <f t="shared" si="4"/>
        <v>10.548153846153838</v>
      </c>
      <c r="C54" s="112">
        <f t="shared" si="5"/>
        <v>10.542384615384607</v>
      </c>
      <c r="D54" s="34">
        <f t="shared" si="6"/>
        <v>21.772584538303647</v>
      </c>
      <c r="E54" s="34">
        <f t="shared" si="7"/>
        <v>1320.3565476768074</v>
      </c>
      <c r="F54" s="34">
        <f t="shared" si="8"/>
        <v>1701.4488939059077</v>
      </c>
      <c r="G54">
        <f t="shared" si="9"/>
        <v>0</v>
      </c>
      <c r="H54">
        <f t="shared" si="10"/>
        <v>0</v>
      </c>
      <c r="I54" s="34">
        <f t="shared" si="11"/>
        <v>403.50661980630105</v>
      </c>
      <c r="J54">
        <f t="shared" si="12"/>
        <v>2338.8394596802318</v>
      </c>
      <c r="K54">
        <f t="shared" si="13"/>
        <v>3.1393818250741368</v>
      </c>
      <c r="L54">
        <f t="shared" si="14"/>
        <v>1.1538461538461359E-2</v>
      </c>
      <c r="M54" s="26">
        <f t="shared" si="15"/>
        <v>1018.4829120034244</v>
      </c>
      <c r="N54" s="34">
        <f t="shared" si="16"/>
        <v>5033.408238113162</v>
      </c>
      <c r="O54" s="34">
        <f t="shared" si="17"/>
        <v>5033.408238113162</v>
      </c>
      <c r="P54" s="35">
        <f t="shared" si="18"/>
        <v>2.334745236586683E-3</v>
      </c>
      <c r="Q54" s="35">
        <f t="shared" si="25"/>
        <v>0.27607947452467585</v>
      </c>
      <c r="R54" s="44"/>
      <c r="S54" s="132">
        <v>26</v>
      </c>
      <c r="T54" s="127">
        <f t="shared" si="30"/>
        <v>41.842944015859999</v>
      </c>
      <c r="U54" s="128">
        <f t="shared" si="31"/>
        <v>0</v>
      </c>
      <c r="V54" s="129">
        <f t="shared" si="32"/>
        <v>0.29999999999999533</v>
      </c>
      <c r="W54" s="129">
        <f t="shared" si="26"/>
        <v>39.399999999999984</v>
      </c>
      <c r="X54" s="130">
        <f t="shared" si="33"/>
        <v>197</v>
      </c>
      <c r="Y54" s="130">
        <f>'Elevation Data'!H56</f>
        <v>197</v>
      </c>
      <c r="Z54" s="131">
        <f t="shared" si="34"/>
        <v>197</v>
      </c>
      <c r="AA54" s="131">
        <f t="shared" si="35"/>
        <v>62.925350423851</v>
      </c>
      <c r="AB54" s="131">
        <f>'Elevation Data'!G56</f>
        <v>63.408153624033993</v>
      </c>
      <c r="AC54" s="73">
        <f t="shared" si="36"/>
        <v>0.4828032001829925</v>
      </c>
      <c r="AD54" s="130">
        <f t="shared" si="37"/>
        <v>0</v>
      </c>
    </row>
    <row r="55" spans="1:30" ht="15" customHeight="1" x14ac:dyDescent="0.25">
      <c r="A55" s="31">
        <f t="shared" si="24"/>
        <v>10.548153846153838</v>
      </c>
      <c r="B55" s="31">
        <f t="shared" si="4"/>
        <v>10.651999999999992</v>
      </c>
      <c r="C55" s="112">
        <f t="shared" si="5"/>
        <v>10.600076923076916</v>
      </c>
      <c r="D55" s="34">
        <f t="shared" si="6"/>
        <v>21.321840738153355</v>
      </c>
      <c r="E55" s="34">
        <f t="shared" si="7"/>
        <v>1321.5875894116305</v>
      </c>
      <c r="F55" s="34">
        <f t="shared" si="8"/>
        <v>1701.4488939059077</v>
      </c>
      <c r="G55">
        <f t="shared" si="9"/>
        <v>0</v>
      </c>
      <c r="H55">
        <f t="shared" si="10"/>
        <v>0</v>
      </c>
      <c r="I55" s="34">
        <f t="shared" si="11"/>
        <v>403.50661980630105</v>
      </c>
      <c r="J55">
        <f t="shared" si="12"/>
        <v>2338.8394596802318</v>
      </c>
      <c r="K55">
        <f t="shared" si="13"/>
        <v>3.1393818250741368</v>
      </c>
      <c r="L55">
        <f t="shared" si="14"/>
        <v>0.10384615384615394</v>
      </c>
      <c r="M55" s="26">
        <f t="shared" si="15"/>
        <v>1017.2518702686014</v>
      </c>
      <c r="N55" s="34">
        <f t="shared" si="16"/>
        <v>5034.7476811331844</v>
      </c>
      <c r="O55" s="34">
        <f t="shared" si="17"/>
        <v>5034.7476811331844</v>
      </c>
      <c r="P55" s="35">
        <f t="shared" si="18"/>
        <v>2.0981725582010752E-2</v>
      </c>
      <c r="Q55" s="35">
        <f t="shared" si="25"/>
        <v>0.29706120010668657</v>
      </c>
      <c r="R55" s="44"/>
      <c r="S55" s="132">
        <v>26</v>
      </c>
      <c r="T55" s="127">
        <f t="shared" si="30"/>
        <v>41.842944015859999</v>
      </c>
      <c r="U55" s="128">
        <f t="shared" si="31"/>
        <v>0</v>
      </c>
      <c r="V55" s="129">
        <f t="shared" si="32"/>
        <v>2.7000000000000024</v>
      </c>
      <c r="W55" s="129">
        <f t="shared" si="26"/>
        <v>42.099999999999987</v>
      </c>
      <c r="X55" s="130">
        <f t="shared" si="33"/>
        <v>197</v>
      </c>
      <c r="Y55" s="130">
        <f>'Elevation Data'!H57</f>
        <v>197</v>
      </c>
      <c r="Z55" s="131">
        <f t="shared" si="34"/>
        <v>197</v>
      </c>
      <c r="AA55" s="131">
        <f t="shared" si="35"/>
        <v>63.408153624033993</v>
      </c>
      <c r="AB55" s="131">
        <f>'Elevation Data'!G57</f>
        <v>67.753382425680996</v>
      </c>
      <c r="AC55" s="73">
        <f t="shared" si="36"/>
        <v>4.3452288016470035</v>
      </c>
      <c r="AD55" s="130">
        <f t="shared" si="37"/>
        <v>0</v>
      </c>
    </row>
    <row r="56" spans="1:30" ht="15" customHeight="1" x14ac:dyDescent="0.25">
      <c r="A56" s="31">
        <f t="shared" si="24"/>
        <v>10.651999999999992</v>
      </c>
      <c r="B56" s="31">
        <f t="shared" si="4"/>
        <v>10.763538461538454</v>
      </c>
      <c r="C56" s="112">
        <f t="shared" si="5"/>
        <v>10.707769230769223</v>
      </c>
      <c r="D56" s="34">
        <f t="shared" si="6"/>
        <v>20.510430382865096</v>
      </c>
      <c r="E56" s="34">
        <f t="shared" si="7"/>
        <v>1323.7352839580267</v>
      </c>
      <c r="F56" s="34">
        <f t="shared" si="8"/>
        <v>1701.4488939059077</v>
      </c>
      <c r="G56">
        <f t="shared" si="9"/>
        <v>0</v>
      </c>
      <c r="H56">
        <f t="shared" si="10"/>
        <v>0</v>
      </c>
      <c r="I56" s="34">
        <f t="shared" si="11"/>
        <v>403.50661980630105</v>
      </c>
      <c r="J56">
        <f t="shared" si="12"/>
        <v>2338.8394596802318</v>
      </c>
      <c r="K56">
        <f t="shared" si="13"/>
        <v>3.1393818250741368</v>
      </c>
      <c r="L56">
        <f t="shared" si="14"/>
        <v>0.11153846153846157</v>
      </c>
      <c r="M56" s="26">
        <f t="shared" si="15"/>
        <v>1015.1041757222051</v>
      </c>
      <c r="N56" s="34">
        <f t="shared" si="16"/>
        <v>5037.08923547011</v>
      </c>
      <c r="O56" s="34">
        <f t="shared" si="17"/>
        <v>5037.08923547011</v>
      </c>
      <c r="P56" s="35">
        <f t="shared" si="18"/>
        <v>2.2477894031344533E-2</v>
      </c>
      <c r="Q56" s="35">
        <f t="shared" si="25"/>
        <v>0.31953909413803111</v>
      </c>
      <c r="R56" s="44"/>
      <c r="S56" s="132">
        <v>26</v>
      </c>
      <c r="T56" s="127">
        <f t="shared" si="30"/>
        <v>41.842944015859999</v>
      </c>
      <c r="U56" s="128">
        <f t="shared" si="31"/>
        <v>0</v>
      </c>
      <c r="V56" s="129">
        <f t="shared" si="32"/>
        <v>2.9000000000000008</v>
      </c>
      <c r="W56" s="129">
        <f t="shared" si="26"/>
        <v>44.999999999999986</v>
      </c>
      <c r="X56" s="130">
        <f t="shared" si="33"/>
        <v>197</v>
      </c>
      <c r="Y56" s="130">
        <f>'Elevation Data'!H58</f>
        <v>197</v>
      </c>
      <c r="Z56" s="131">
        <f t="shared" si="34"/>
        <v>197</v>
      </c>
      <c r="AA56" s="131">
        <f t="shared" si="35"/>
        <v>67.753382425680996</v>
      </c>
      <c r="AB56" s="131">
        <f>'Elevation Data'!G58</f>
        <v>72.420480027449997</v>
      </c>
      <c r="AC56" s="73">
        <f t="shared" si="36"/>
        <v>4.6670976017690009</v>
      </c>
      <c r="AD56" s="130">
        <f t="shared" si="37"/>
        <v>0</v>
      </c>
    </row>
    <row r="57" spans="1:30" ht="15" customHeight="1" x14ac:dyDescent="0.25">
      <c r="A57" s="31">
        <f t="shared" si="24"/>
        <v>10.763538461538454</v>
      </c>
      <c r="B57" s="31">
        <f t="shared" si="4"/>
        <v>10.844307692307686</v>
      </c>
      <c r="C57" s="112">
        <f t="shared" si="5"/>
        <v>10.80392307692307</v>
      </c>
      <c r="D57" s="34">
        <f t="shared" si="6"/>
        <v>19.819261256364257</v>
      </c>
      <c r="E57" s="34">
        <f t="shared" si="7"/>
        <v>1325.495723940398</v>
      </c>
      <c r="F57" s="34">
        <f t="shared" si="8"/>
        <v>1701.4488939059077</v>
      </c>
      <c r="G57">
        <f t="shared" si="9"/>
        <v>0</v>
      </c>
      <c r="H57">
        <f t="shared" si="10"/>
        <v>0</v>
      </c>
      <c r="I57" s="34">
        <f t="shared" si="11"/>
        <v>403.50661980630105</v>
      </c>
      <c r="J57">
        <f t="shared" si="12"/>
        <v>2338.8394596802318</v>
      </c>
      <c r="K57">
        <f t="shared" si="13"/>
        <v>3.1393818250741368</v>
      </c>
      <c r="L57">
        <f t="shared" si="14"/>
        <v>8.0769230769230704E-2</v>
      </c>
      <c r="M57" s="26">
        <f t="shared" si="15"/>
        <v>1013.3437357398338</v>
      </c>
      <c r="N57" s="34">
        <f t="shared" si="16"/>
        <v>5039.0130921583668</v>
      </c>
      <c r="O57" s="34">
        <f t="shared" si="17"/>
        <v>5039.0130921583668</v>
      </c>
      <c r="P57" s="35">
        <f t="shared" si="18"/>
        <v>1.62426635024812E-2</v>
      </c>
      <c r="Q57" s="35">
        <f t="shared" si="25"/>
        <v>0.33578175764051232</v>
      </c>
      <c r="R57" s="44"/>
      <c r="S57" s="132">
        <v>26</v>
      </c>
      <c r="T57" s="127">
        <f t="shared" si="30"/>
        <v>41.842944015859999</v>
      </c>
      <c r="U57" s="128">
        <f t="shared" si="31"/>
        <v>0</v>
      </c>
      <c r="V57" s="129">
        <f t="shared" si="32"/>
        <v>2.0999999999999983</v>
      </c>
      <c r="W57" s="129">
        <f t="shared" si="26"/>
        <v>47.099999999999987</v>
      </c>
      <c r="X57" s="130">
        <f t="shared" si="33"/>
        <v>197</v>
      </c>
      <c r="Y57" s="130">
        <f>'Elevation Data'!H59</f>
        <v>197</v>
      </c>
      <c r="Z57" s="131">
        <f t="shared" si="34"/>
        <v>197</v>
      </c>
      <c r="AA57" s="131">
        <f t="shared" si="35"/>
        <v>72.420480027449997</v>
      </c>
      <c r="AB57" s="131">
        <f>'Elevation Data'!G59</f>
        <v>75.800102428730995</v>
      </c>
      <c r="AC57" s="73">
        <f t="shared" si="36"/>
        <v>3.3796224012809972</v>
      </c>
      <c r="AD57" s="130">
        <f t="shared" si="37"/>
        <v>0</v>
      </c>
    </row>
    <row r="58" spans="1:30" ht="15" customHeight="1" x14ac:dyDescent="0.25">
      <c r="A58" s="31">
        <f t="shared" si="24"/>
        <v>10.844307692307686</v>
      </c>
      <c r="B58" s="31">
        <f t="shared" si="4"/>
        <v>10.84815384615384</v>
      </c>
      <c r="C58" s="112">
        <f t="shared" si="5"/>
        <v>10.846230769230763</v>
      </c>
      <c r="D58" s="34">
        <f t="shared" si="6"/>
        <v>19.52518563317949</v>
      </c>
      <c r="E58" s="34">
        <f t="shared" si="7"/>
        <v>1326.2255860500036</v>
      </c>
      <c r="F58" s="34">
        <f t="shared" si="8"/>
        <v>1701.4488939059077</v>
      </c>
      <c r="G58">
        <f t="shared" si="9"/>
        <v>0</v>
      </c>
      <c r="H58">
        <f t="shared" si="10"/>
        <v>0</v>
      </c>
      <c r="I58" s="34">
        <f t="shared" si="11"/>
        <v>403.50661980630105</v>
      </c>
      <c r="J58">
        <f t="shared" si="12"/>
        <v>2338.8394596802318</v>
      </c>
      <c r="K58">
        <f t="shared" si="13"/>
        <v>3.1393818250741368</v>
      </c>
      <c r="L58">
        <f t="shared" si="14"/>
        <v>3.8461538461540693E-3</v>
      </c>
      <c r="M58" s="26">
        <f t="shared" si="15"/>
        <v>1012.6138736302282</v>
      </c>
      <c r="N58" s="34">
        <f t="shared" si="16"/>
        <v>5039.811901374811</v>
      </c>
      <c r="O58" s="34">
        <f t="shared" si="17"/>
        <v>5039.811901374811</v>
      </c>
      <c r="P58" s="35">
        <f t="shared" si="18"/>
        <v>7.7278057613025313E-4</v>
      </c>
      <c r="Q58" s="35">
        <f t="shared" si="25"/>
        <v>0.33655453821664255</v>
      </c>
      <c r="R58" s="44"/>
      <c r="S58" s="132">
        <v>26</v>
      </c>
      <c r="T58" s="127">
        <f t="shared" si="30"/>
        <v>41.842944015859999</v>
      </c>
      <c r="U58" s="128">
        <f t="shared" si="31"/>
        <v>0</v>
      </c>
      <c r="V58" s="129">
        <f t="shared" si="32"/>
        <v>0.10000000000000581</v>
      </c>
      <c r="W58" s="129">
        <f t="shared" si="26"/>
        <v>47.199999999999996</v>
      </c>
      <c r="X58" s="130">
        <f t="shared" si="33"/>
        <v>197</v>
      </c>
      <c r="Y58" s="130">
        <f>'Elevation Data'!H60</f>
        <v>197</v>
      </c>
      <c r="Z58" s="131">
        <f t="shared" si="34"/>
        <v>197</v>
      </c>
      <c r="AA58" s="131">
        <f t="shared" si="35"/>
        <v>75.800102428730995</v>
      </c>
      <c r="AB58" s="131">
        <f>'Elevation Data'!G60</f>
        <v>75.961036828792004</v>
      </c>
      <c r="AC58" s="73">
        <f t="shared" si="36"/>
        <v>0.16093440006100934</v>
      </c>
      <c r="AD58" s="130">
        <f t="shared" si="37"/>
        <v>0</v>
      </c>
    </row>
    <row r="59" spans="1:30" ht="15" customHeight="1" x14ac:dyDescent="0.25">
      <c r="A59" s="31">
        <f t="shared" si="24"/>
        <v>10.84815384615384</v>
      </c>
      <c r="B59" s="31">
        <f t="shared" si="4"/>
        <v>10.898153846153841</v>
      </c>
      <c r="C59" s="112">
        <f t="shared" si="5"/>
        <v>10.873153846153841</v>
      </c>
      <c r="D59" s="34">
        <f t="shared" si="6"/>
        <v>19.341258382898118</v>
      </c>
      <c r="E59" s="34">
        <f t="shared" si="7"/>
        <v>1326.6762742447027</v>
      </c>
      <c r="F59" s="34">
        <f t="shared" si="8"/>
        <v>1701.4488939059077</v>
      </c>
      <c r="G59">
        <f t="shared" si="9"/>
        <v>0</v>
      </c>
      <c r="H59">
        <f t="shared" si="10"/>
        <v>0</v>
      </c>
      <c r="I59" s="34">
        <f t="shared" si="11"/>
        <v>403.50661980630105</v>
      </c>
      <c r="J59">
        <f t="shared" si="12"/>
        <v>2338.8394596802318</v>
      </c>
      <c r="K59">
        <f t="shared" si="13"/>
        <v>3.1393818250741368</v>
      </c>
      <c r="L59">
        <f t="shared" si="14"/>
        <v>4.999999999999985E-2</v>
      </c>
      <c r="M59" s="26">
        <f t="shared" si="15"/>
        <v>1012.1631854355292</v>
      </c>
      <c r="N59" s="34">
        <f t="shared" si="16"/>
        <v>5040.3055151254239</v>
      </c>
      <c r="O59" s="34">
        <f t="shared" si="17"/>
        <v>5040.3055151254239</v>
      </c>
      <c r="P59" s="35">
        <f t="shared" si="18"/>
        <v>1.0040692795289382E-2</v>
      </c>
      <c r="Q59" s="35">
        <f t="shared" si="25"/>
        <v>0.34659523101193196</v>
      </c>
      <c r="R59" s="44"/>
      <c r="S59" s="132">
        <v>26</v>
      </c>
      <c r="T59" s="127">
        <f t="shared" ref="T59:T123" si="38">S59*1.60934400061</f>
        <v>41.842944015859999</v>
      </c>
      <c r="U59" s="128">
        <f t="shared" ref="U59:U122" si="39">AD59/(AC59*1000)</f>
        <v>0</v>
      </c>
      <c r="V59" s="129">
        <f t="shared" ref="V59:V123" si="40">AC59/1.60934400061</f>
        <v>1.299999999999996</v>
      </c>
      <c r="W59" s="129">
        <f t="shared" si="26"/>
        <v>48.499999999999993</v>
      </c>
      <c r="X59" s="130">
        <f t="shared" ref="X59:X123" si="41">Y58</f>
        <v>197</v>
      </c>
      <c r="Y59" s="130">
        <f>'Elevation Data'!H61</f>
        <v>197</v>
      </c>
      <c r="Z59" s="131">
        <f t="shared" ref="Z59:Z122" si="42">(X59+Y59)/2</f>
        <v>197</v>
      </c>
      <c r="AA59" s="131">
        <f t="shared" ref="AA59:AA122" si="43">AB58</f>
        <v>75.961036828792004</v>
      </c>
      <c r="AB59" s="131">
        <f>'Elevation Data'!G61</f>
        <v>78.053184029584997</v>
      </c>
      <c r="AC59" s="73">
        <f t="shared" ref="AC59:AC123" si="44">AB59-AA59</f>
        <v>2.0921472007929935</v>
      </c>
      <c r="AD59" s="130">
        <f t="shared" ref="AD59:AD123" si="45">Y59-X59</f>
        <v>0</v>
      </c>
    </row>
    <row r="60" spans="1:30" ht="15" customHeight="1" x14ac:dyDescent="0.25">
      <c r="A60" s="31">
        <f t="shared" si="24"/>
        <v>10.898153846153841</v>
      </c>
      <c r="B60" s="31">
        <f t="shared" si="4"/>
        <v>10.917384615384611</v>
      </c>
      <c r="C60" s="112">
        <f t="shared" si="5"/>
        <v>10.907769230769226</v>
      </c>
      <c r="D60" s="34">
        <f t="shared" si="6"/>
        <v>19.108463433279866</v>
      </c>
      <c r="E60" s="34">
        <f t="shared" si="7"/>
        <v>1327.2403187433706</v>
      </c>
      <c r="F60" s="34">
        <f t="shared" si="8"/>
        <v>1701.4488939059077</v>
      </c>
      <c r="G60">
        <f t="shared" si="9"/>
        <v>0</v>
      </c>
      <c r="H60">
        <f t="shared" si="10"/>
        <v>0</v>
      </c>
      <c r="I60" s="34">
        <f t="shared" si="11"/>
        <v>403.50661980630105</v>
      </c>
      <c r="J60">
        <f t="shared" si="12"/>
        <v>2338.8394596802318</v>
      </c>
      <c r="K60">
        <f t="shared" si="13"/>
        <v>3.1393818250741368</v>
      </c>
      <c r="L60">
        <f t="shared" si="14"/>
        <v>1.9230769230769329E-2</v>
      </c>
      <c r="M60" s="26">
        <f t="shared" si="15"/>
        <v>1011.5991409368612</v>
      </c>
      <c r="N60" s="34">
        <f t="shared" si="16"/>
        <v>5040.9236596687888</v>
      </c>
      <c r="O60" s="34">
        <f t="shared" si="17"/>
        <v>5040.9236596687888</v>
      </c>
      <c r="P60" s="35">
        <f t="shared" si="18"/>
        <v>3.8591795763636321E-3</v>
      </c>
      <c r="Q60" s="35">
        <f t="shared" si="25"/>
        <v>0.35045441058829557</v>
      </c>
      <c r="R60" s="44"/>
      <c r="S60" s="132">
        <v>26</v>
      </c>
      <c r="T60" s="127">
        <f t="shared" si="38"/>
        <v>41.842944015859999</v>
      </c>
      <c r="U60" s="128">
        <f t="shared" si="39"/>
        <v>0</v>
      </c>
      <c r="V60" s="129">
        <f t="shared" si="40"/>
        <v>0.50000000000000255</v>
      </c>
      <c r="W60" s="129">
        <f t="shared" si="26"/>
        <v>48.999999999999993</v>
      </c>
      <c r="X60" s="130">
        <f t="shared" si="41"/>
        <v>197</v>
      </c>
      <c r="Y60" s="130">
        <f>'Elevation Data'!H62</f>
        <v>197</v>
      </c>
      <c r="Z60" s="131">
        <f t="shared" si="42"/>
        <v>197</v>
      </c>
      <c r="AA60" s="131">
        <f t="shared" si="43"/>
        <v>78.053184029584997</v>
      </c>
      <c r="AB60" s="131">
        <f>'Elevation Data'!G62</f>
        <v>78.857856029890002</v>
      </c>
      <c r="AC60" s="73">
        <f t="shared" si="44"/>
        <v>0.80467200030500408</v>
      </c>
      <c r="AD60" s="130">
        <f t="shared" si="45"/>
        <v>0</v>
      </c>
    </row>
    <row r="61" spans="1:30" ht="15" customHeight="1" x14ac:dyDescent="0.25">
      <c r="A61" s="31">
        <f t="shared" si="24"/>
        <v>10.917384615384611</v>
      </c>
      <c r="B61" s="31">
        <f t="shared" si="4"/>
        <v>10.963538461538457</v>
      </c>
      <c r="C61" s="112">
        <f t="shared" si="5"/>
        <v>10.940461538461534</v>
      </c>
      <c r="D61" s="34">
        <f t="shared" si="6"/>
        <v>18.892417328405784</v>
      </c>
      <c r="E61" s="34">
        <f t="shared" si="7"/>
        <v>1327.7574069066129</v>
      </c>
      <c r="F61" s="34">
        <f t="shared" si="8"/>
        <v>1701.4488939059077</v>
      </c>
      <c r="G61">
        <f t="shared" si="9"/>
        <v>0</v>
      </c>
      <c r="H61">
        <f t="shared" si="10"/>
        <v>0</v>
      </c>
      <c r="I61" s="34">
        <f t="shared" si="11"/>
        <v>403.50661980630105</v>
      </c>
      <c r="J61">
        <f t="shared" si="12"/>
        <v>2338.8394596802318</v>
      </c>
      <c r="K61">
        <f t="shared" si="13"/>
        <v>3.1393818250741368</v>
      </c>
      <c r="L61">
        <f t="shared" si="14"/>
        <v>4.6153846153846115E-2</v>
      </c>
      <c r="M61" s="26">
        <f t="shared" si="15"/>
        <v>1011.0820527736189</v>
      </c>
      <c r="N61" s="34">
        <f t="shared" si="16"/>
        <v>5041.4907136344846</v>
      </c>
      <c r="O61" s="34">
        <f t="shared" si="17"/>
        <v>5041.4907136344846</v>
      </c>
      <c r="P61" s="35">
        <f t="shared" si="18"/>
        <v>9.256255374313023E-3</v>
      </c>
      <c r="Q61" s="35">
        <f t="shared" si="25"/>
        <v>0.35971066596260859</v>
      </c>
      <c r="R61" s="44"/>
      <c r="S61" s="132">
        <v>26</v>
      </c>
      <c r="T61" s="127">
        <f t="shared" si="38"/>
        <v>41.842944015859999</v>
      </c>
      <c r="U61" s="128">
        <f t="shared" si="39"/>
        <v>0</v>
      </c>
      <c r="V61" s="129">
        <f t="shared" si="40"/>
        <v>1.1999999999999991</v>
      </c>
      <c r="W61" s="129">
        <f t="shared" si="26"/>
        <v>50.199999999999989</v>
      </c>
      <c r="X61" s="130">
        <f t="shared" si="41"/>
        <v>197</v>
      </c>
      <c r="Y61" s="130">
        <f>'Elevation Data'!H63</f>
        <v>197</v>
      </c>
      <c r="Z61" s="131">
        <f t="shared" si="42"/>
        <v>197</v>
      </c>
      <c r="AA61" s="131">
        <f t="shared" si="43"/>
        <v>78.857856029890002</v>
      </c>
      <c r="AB61" s="131">
        <f>'Elevation Data'!G63</f>
        <v>80.789068830622</v>
      </c>
      <c r="AC61" s="73">
        <f t="shared" si="44"/>
        <v>1.9312128007319984</v>
      </c>
      <c r="AD61" s="130">
        <f t="shared" si="45"/>
        <v>0</v>
      </c>
    </row>
    <row r="62" spans="1:30" ht="15" customHeight="1" x14ac:dyDescent="0.25">
      <c r="A62" s="31">
        <f t="shared" si="24"/>
        <v>10.963538461538457</v>
      </c>
      <c r="B62" s="31">
        <f t="shared" si="4"/>
        <v>10.978923076923072</v>
      </c>
      <c r="C62" s="112">
        <f t="shared" si="5"/>
        <v>10.971230769230765</v>
      </c>
      <c r="D62" s="34">
        <f t="shared" si="6"/>
        <v>18.692476257729339</v>
      </c>
      <c r="E62" s="34">
        <f t="shared" si="7"/>
        <v>1328.2304891031977</v>
      </c>
      <c r="F62" s="34">
        <f t="shared" si="8"/>
        <v>1701.4488939059077</v>
      </c>
      <c r="G62">
        <f t="shared" si="9"/>
        <v>0</v>
      </c>
      <c r="H62">
        <f t="shared" si="10"/>
        <v>0</v>
      </c>
      <c r="I62" s="34">
        <f t="shared" si="11"/>
        <v>403.50661980630105</v>
      </c>
      <c r="J62">
        <f t="shared" si="12"/>
        <v>2338.8394596802318</v>
      </c>
      <c r="K62">
        <f t="shared" si="13"/>
        <v>3.1393818250741368</v>
      </c>
      <c r="L62">
        <f t="shared" si="14"/>
        <v>1.5384615384615259E-2</v>
      </c>
      <c r="M62" s="26">
        <f t="shared" si="15"/>
        <v>1010.6089705770341</v>
      </c>
      <c r="N62" s="34">
        <f t="shared" si="16"/>
        <v>5042.0098193801305</v>
      </c>
      <c r="O62" s="34">
        <f t="shared" si="17"/>
        <v>5042.0098193801305</v>
      </c>
      <c r="P62" s="35">
        <f t="shared" si="18"/>
        <v>3.0836572861893327E-3</v>
      </c>
      <c r="Q62" s="35">
        <f t="shared" si="25"/>
        <v>0.3627943232487979</v>
      </c>
      <c r="R62" s="44"/>
      <c r="S62" s="132">
        <v>26</v>
      </c>
      <c r="T62" s="127">
        <f t="shared" si="38"/>
        <v>41.842944015859999</v>
      </c>
      <c r="U62" s="128">
        <f t="shared" si="39"/>
        <v>0</v>
      </c>
      <c r="V62" s="129">
        <f t="shared" si="40"/>
        <v>0.39999999999999675</v>
      </c>
      <c r="W62" s="129">
        <f t="shared" si="26"/>
        <v>50.599999999999987</v>
      </c>
      <c r="X62" s="130">
        <f t="shared" si="41"/>
        <v>197</v>
      </c>
      <c r="Y62" s="130">
        <f>'Elevation Data'!H64</f>
        <v>197</v>
      </c>
      <c r="Z62" s="131">
        <f t="shared" si="42"/>
        <v>197</v>
      </c>
      <c r="AA62" s="131">
        <f t="shared" si="43"/>
        <v>80.789068830622</v>
      </c>
      <c r="AB62" s="131">
        <f>'Elevation Data'!G64</f>
        <v>81.432806430865995</v>
      </c>
      <c r="AC62" s="73">
        <f t="shared" si="44"/>
        <v>0.64373760024399473</v>
      </c>
      <c r="AD62" s="130">
        <f t="shared" si="45"/>
        <v>0</v>
      </c>
    </row>
    <row r="63" spans="1:30" ht="15" customHeight="1" x14ac:dyDescent="0.25">
      <c r="A63" s="31">
        <f t="shared" si="24"/>
        <v>10.978923076923072</v>
      </c>
      <c r="B63" s="31">
        <f t="shared" si="4"/>
        <v>11.017384615384611</v>
      </c>
      <c r="C63" s="112">
        <f t="shared" si="5"/>
        <v>10.998153846153841</v>
      </c>
      <c r="D63" s="34">
        <f t="shared" si="6"/>
        <v>18.520236978996621</v>
      </c>
      <c r="E63" s="34">
        <f t="shared" si="7"/>
        <v>1328.6338233348933</v>
      </c>
      <c r="F63" s="34">
        <f t="shared" si="8"/>
        <v>1701.4488939059077</v>
      </c>
      <c r="G63">
        <f t="shared" si="9"/>
        <v>0</v>
      </c>
      <c r="H63">
        <f t="shared" si="10"/>
        <v>0</v>
      </c>
      <c r="I63" s="34">
        <f t="shared" si="11"/>
        <v>403.50661980630105</v>
      </c>
      <c r="J63">
        <f t="shared" si="12"/>
        <v>2338.8394596802318</v>
      </c>
      <c r="K63">
        <f t="shared" si="13"/>
        <v>3.1393818250741368</v>
      </c>
      <c r="L63">
        <f t="shared" si="14"/>
        <v>3.8461538461538658E-2</v>
      </c>
      <c r="M63" s="26">
        <f t="shared" si="15"/>
        <v>1010.2056363453385</v>
      </c>
      <c r="N63" s="34">
        <f t="shared" si="16"/>
        <v>5042.4526259438699</v>
      </c>
      <c r="O63" s="34">
        <f t="shared" si="17"/>
        <v>5042.4526259438699</v>
      </c>
      <c r="P63" s="35">
        <f t="shared" si="18"/>
        <v>7.7053897812448266E-3</v>
      </c>
      <c r="Q63" s="35">
        <f t="shared" si="25"/>
        <v>0.37049971303004275</v>
      </c>
      <c r="R63" s="44"/>
      <c r="S63" s="132">
        <v>26</v>
      </c>
      <c r="T63" s="127">
        <f t="shared" si="38"/>
        <v>41.842944015859999</v>
      </c>
      <c r="U63" s="128">
        <f t="shared" si="39"/>
        <v>0</v>
      </c>
      <c r="V63" s="129">
        <f t="shared" si="40"/>
        <v>1.0000000000000051</v>
      </c>
      <c r="W63" s="129">
        <f t="shared" si="26"/>
        <v>51.599999999999994</v>
      </c>
      <c r="X63" s="130">
        <f t="shared" si="41"/>
        <v>197</v>
      </c>
      <c r="Y63" s="130">
        <f>'Elevation Data'!H65</f>
        <v>197</v>
      </c>
      <c r="Z63" s="131">
        <f t="shared" si="42"/>
        <v>197</v>
      </c>
      <c r="AA63" s="131">
        <f t="shared" si="43"/>
        <v>81.432806430865995</v>
      </c>
      <c r="AB63" s="131">
        <f>'Elevation Data'!G65</f>
        <v>83.042150431476003</v>
      </c>
      <c r="AC63" s="73">
        <f t="shared" si="44"/>
        <v>1.6093440006100082</v>
      </c>
      <c r="AD63" s="130">
        <f t="shared" si="45"/>
        <v>0</v>
      </c>
    </row>
    <row r="64" spans="1:30" ht="15" customHeight="1" x14ac:dyDescent="0.25">
      <c r="A64" s="31">
        <f t="shared" si="24"/>
        <v>11.017384615384611</v>
      </c>
      <c r="B64" s="31">
        <f t="shared" si="4"/>
        <v>11.051999999999996</v>
      </c>
      <c r="C64" s="112">
        <f t="shared" si="5"/>
        <v>11.034692307692303</v>
      </c>
      <c r="D64" s="34">
        <f t="shared" si="6"/>
        <v>18.290539447661459</v>
      </c>
      <c r="E64" s="34">
        <f t="shared" si="7"/>
        <v>1329.1656636537255</v>
      </c>
      <c r="F64" s="34">
        <f t="shared" si="8"/>
        <v>1701.4488939059077</v>
      </c>
      <c r="G64">
        <f t="shared" si="9"/>
        <v>0</v>
      </c>
      <c r="H64">
        <f t="shared" si="10"/>
        <v>0</v>
      </c>
      <c r="I64" s="34">
        <f t="shared" si="11"/>
        <v>403.50661980630105</v>
      </c>
      <c r="J64">
        <f t="shared" si="12"/>
        <v>2338.8394596802318</v>
      </c>
      <c r="K64">
        <f t="shared" si="13"/>
        <v>3.1393818250741368</v>
      </c>
      <c r="L64">
        <f t="shared" si="14"/>
        <v>3.461538461538459E-2</v>
      </c>
      <c r="M64" s="26">
        <f t="shared" si="15"/>
        <v>1009.6737960265064</v>
      </c>
      <c r="N64" s="34">
        <f t="shared" si="16"/>
        <v>5043.0368446813245</v>
      </c>
      <c r="O64" s="34">
        <f t="shared" si="17"/>
        <v>5043.0368446813245</v>
      </c>
      <c r="P64" s="35">
        <f t="shared" si="18"/>
        <v>6.9303968743346022E-3</v>
      </c>
      <c r="Q64" s="35">
        <f t="shared" si="25"/>
        <v>0.37743010990437736</v>
      </c>
      <c r="R64" s="44"/>
      <c r="S64" s="132">
        <v>26</v>
      </c>
      <c r="T64" s="127">
        <f t="shared" si="38"/>
        <v>41.842944015859999</v>
      </c>
      <c r="U64" s="128">
        <f t="shared" si="39"/>
        <v>0</v>
      </c>
      <c r="V64" s="129">
        <f t="shared" si="40"/>
        <v>0.89999999999999925</v>
      </c>
      <c r="W64" s="129">
        <f t="shared" si="26"/>
        <v>52.499999999999993</v>
      </c>
      <c r="X64" s="130">
        <f t="shared" si="41"/>
        <v>197</v>
      </c>
      <c r="Y64" s="130">
        <f>'Elevation Data'!H66</f>
        <v>197</v>
      </c>
      <c r="Z64" s="131">
        <f t="shared" si="42"/>
        <v>197</v>
      </c>
      <c r="AA64" s="131">
        <f t="shared" si="43"/>
        <v>83.042150431476003</v>
      </c>
      <c r="AB64" s="131">
        <f>'Elevation Data'!G66</f>
        <v>84.490560032025002</v>
      </c>
      <c r="AC64" s="73">
        <f t="shared" si="44"/>
        <v>1.4484096005489988</v>
      </c>
      <c r="AD64" s="130">
        <f t="shared" si="45"/>
        <v>0</v>
      </c>
    </row>
    <row r="65" spans="1:30" ht="15" customHeight="1" x14ac:dyDescent="0.25">
      <c r="A65" s="31">
        <f t="shared" si="24"/>
        <v>11.051999999999996</v>
      </c>
      <c r="B65" s="31">
        <f t="shared" si="4"/>
        <v>11.094307692307689</v>
      </c>
      <c r="C65" s="112">
        <f t="shared" si="5"/>
        <v>11.073153846153843</v>
      </c>
      <c r="D65" s="34">
        <f t="shared" si="6"/>
        <v>18.053813082037095</v>
      </c>
      <c r="E65" s="34">
        <f t="shared" si="7"/>
        <v>1329.7065598797506</v>
      </c>
      <c r="F65" s="34">
        <f t="shared" si="8"/>
        <v>1701.4488939059077</v>
      </c>
      <c r="G65">
        <f t="shared" si="9"/>
        <v>0</v>
      </c>
      <c r="H65">
        <f t="shared" si="10"/>
        <v>0</v>
      </c>
      <c r="I65" s="34">
        <f t="shared" si="11"/>
        <v>403.50661980630105</v>
      </c>
      <c r="J65">
        <f t="shared" si="12"/>
        <v>2338.8394596802318</v>
      </c>
      <c r="K65">
        <f t="shared" si="13"/>
        <v>3.1393818250741368</v>
      </c>
      <c r="L65">
        <f t="shared" si="14"/>
        <v>4.2307692307692386E-2</v>
      </c>
      <c r="M65" s="26">
        <f t="shared" si="15"/>
        <v>1009.1328998004813</v>
      </c>
      <c r="N65" s="34">
        <f t="shared" si="16"/>
        <v>5043.6313964046076</v>
      </c>
      <c r="O65" s="34">
        <f t="shared" si="17"/>
        <v>5043.6313964046076</v>
      </c>
      <c r="P65" s="35">
        <f t="shared" si="18"/>
        <v>8.4649493324915875E-3</v>
      </c>
      <c r="Q65" s="35">
        <f t="shared" si="25"/>
        <v>0.38589505923686895</v>
      </c>
      <c r="R65" s="44"/>
      <c r="S65" s="132">
        <v>26</v>
      </c>
      <c r="T65" s="127">
        <f t="shared" si="38"/>
        <v>41.842944015859999</v>
      </c>
      <c r="U65" s="128">
        <f t="shared" si="39"/>
        <v>0</v>
      </c>
      <c r="V65" s="129">
        <f t="shared" si="40"/>
        <v>1.1000000000000021</v>
      </c>
      <c r="W65" s="129">
        <f t="shared" si="26"/>
        <v>53.599999999999994</v>
      </c>
      <c r="X65" s="130">
        <f t="shared" si="41"/>
        <v>197</v>
      </c>
      <c r="Y65" s="130">
        <f>'Elevation Data'!H67</f>
        <v>197</v>
      </c>
      <c r="Z65" s="131">
        <f t="shared" si="42"/>
        <v>197</v>
      </c>
      <c r="AA65" s="131">
        <f t="shared" si="43"/>
        <v>84.490560032025002</v>
      </c>
      <c r="AB65" s="131">
        <f>'Elevation Data'!G67</f>
        <v>86.260838432696005</v>
      </c>
      <c r="AC65" s="73">
        <f t="shared" si="44"/>
        <v>1.7702784006710033</v>
      </c>
      <c r="AD65" s="130">
        <f t="shared" si="45"/>
        <v>0</v>
      </c>
    </row>
    <row r="66" spans="1:30" ht="15" customHeight="1" x14ac:dyDescent="0.25">
      <c r="A66" s="31">
        <f t="shared" si="24"/>
        <v>11.094307692307689</v>
      </c>
      <c r="B66" s="31">
        <f t="shared" si="4"/>
        <v>11.128923076923073</v>
      </c>
      <c r="C66" s="112">
        <f t="shared" si="5"/>
        <v>11.11161538461538</v>
      </c>
      <c r="D66" s="34">
        <f t="shared" si="6"/>
        <v>17.822293825442358</v>
      </c>
      <c r="E66" s="34">
        <f t="shared" si="7"/>
        <v>1330.2284817536945</v>
      </c>
      <c r="F66" s="34">
        <f t="shared" si="8"/>
        <v>1701.4488939059077</v>
      </c>
      <c r="G66">
        <f t="shared" si="9"/>
        <v>0</v>
      </c>
      <c r="H66">
        <f t="shared" si="10"/>
        <v>0</v>
      </c>
      <c r="I66" s="34">
        <f t="shared" si="11"/>
        <v>403.50661980630105</v>
      </c>
      <c r="J66">
        <f t="shared" si="12"/>
        <v>2338.8394596802318</v>
      </c>
      <c r="K66">
        <f t="shared" si="13"/>
        <v>3.1393818250741368</v>
      </c>
      <c r="L66">
        <f t="shared" si="14"/>
        <v>3.461538461538425E-2</v>
      </c>
      <c r="M66" s="26">
        <f t="shared" si="15"/>
        <v>1008.6109779265373</v>
      </c>
      <c r="N66" s="34">
        <f t="shared" si="16"/>
        <v>5044.2054602562921</v>
      </c>
      <c r="O66" s="34">
        <f t="shared" si="17"/>
        <v>5044.2054602562921</v>
      </c>
      <c r="P66" s="35">
        <f t="shared" si="18"/>
        <v>6.9214977865813074E-3</v>
      </c>
      <c r="Q66" s="35">
        <f t="shared" si="25"/>
        <v>0.39281655702345025</v>
      </c>
      <c r="R66" s="44"/>
      <c r="S66" s="132">
        <v>26</v>
      </c>
      <c r="T66" s="127">
        <f t="shared" si="38"/>
        <v>41.842944015859999</v>
      </c>
      <c r="U66" s="128">
        <f t="shared" si="39"/>
        <v>0</v>
      </c>
      <c r="V66" s="129">
        <f t="shared" si="40"/>
        <v>0.89999999999999047</v>
      </c>
      <c r="W66" s="129">
        <f t="shared" si="26"/>
        <v>54.499999999999986</v>
      </c>
      <c r="X66" s="130">
        <f t="shared" si="41"/>
        <v>197</v>
      </c>
      <c r="Y66" s="130">
        <f>'Elevation Data'!H68</f>
        <v>197</v>
      </c>
      <c r="Z66" s="131">
        <f t="shared" si="42"/>
        <v>197</v>
      </c>
      <c r="AA66" s="131">
        <f t="shared" si="43"/>
        <v>86.260838432696005</v>
      </c>
      <c r="AB66" s="131">
        <f>'Elevation Data'!G68</f>
        <v>87.70924803324499</v>
      </c>
      <c r="AC66" s="73">
        <f t="shared" si="44"/>
        <v>1.4484096005489846</v>
      </c>
      <c r="AD66" s="130">
        <f t="shared" si="45"/>
        <v>0</v>
      </c>
    </row>
    <row r="67" spans="1:30" ht="15" customHeight="1" x14ac:dyDescent="0.25">
      <c r="A67" s="31">
        <f t="shared" si="24"/>
        <v>11.128923076923073</v>
      </c>
      <c r="B67" s="31">
        <f t="shared" ref="B67:B131" si="46">A67+L67</f>
        <v>11.171230769230766</v>
      </c>
      <c r="C67" s="112">
        <f t="shared" ref="C67:C131" si="47">(A67+B67)/2</f>
        <v>11.15007692307692</v>
      </c>
      <c r="D67" s="34">
        <f t="shared" ref="D67:D131" si="48">90-(90-$AI$15)*SIN(((180*(C67-$AI$16))/$AI$18*3.1416/180))</f>
        <v>17.595998434095463</v>
      </c>
      <c r="E67" s="34">
        <f t="shared" ref="E67:E131" si="49">$AI$21*((COS(D67*3.1416/180))^0.3)</f>
        <v>1330.7318745099644</v>
      </c>
      <c r="F67" s="34">
        <f t="shared" ref="F67:F131" si="50">0.5*(((-3.64*10^-14)*Z67^3)+((3.88*10^-9)*Z67^2)-((1.18*10^-4)*Z67)+1.17)*T67^3*$AI$5</f>
        <v>1701.4488939059077</v>
      </c>
      <c r="G67">
        <f t="shared" ref="G67:G131" si="51">0.278*$AI$11*T67*SIN(U67)</f>
        <v>0</v>
      </c>
      <c r="H67">
        <f t="shared" ref="H67:H131" si="52">(5.46*10^-7)*((T67^2-T67^2)*(T67)/(V67))</f>
        <v>0</v>
      </c>
      <c r="I67" s="34">
        <f t="shared" ref="I67:I131" si="53">0.278*$AI$6*(1+(T67)/161)*$AI$11*(T67)</f>
        <v>403.50661980630105</v>
      </c>
      <c r="J67">
        <f t="shared" ref="J67:J131" si="54">(F67+G67+H67+I67)/$AI$28</f>
        <v>2338.8394596802318</v>
      </c>
      <c r="K67">
        <f t="shared" ref="K67:K131" si="55">J67/745</f>
        <v>3.1393818250741368</v>
      </c>
      <c r="L67">
        <f t="shared" ref="L67:L131" si="56">V67/S67</f>
        <v>4.2307692307692386E-2</v>
      </c>
      <c r="M67" s="26">
        <f t="shared" ref="M67:M131" si="57">J67-E67</f>
        <v>1008.1075851702674</v>
      </c>
      <c r="N67" s="34">
        <f t="shared" ref="N67:N131" si="58">$AI$22/(M67^($AI$23-1))</f>
        <v>5044.7594873052612</v>
      </c>
      <c r="O67" s="34">
        <f t="shared" ref="O67:O131" si="59">IF(N67&lt;6000,N67,6000)</f>
        <v>5044.7594873052612</v>
      </c>
      <c r="P67" s="35">
        <f t="shared" ref="P67:P131" si="60">(M67*(B67-A67)/($AI$22/M67^($AI$23-1)))</f>
        <v>8.4544576671617879E-3</v>
      </c>
      <c r="Q67" s="35">
        <f t="shared" si="25"/>
        <v>0.40127101469061205</v>
      </c>
      <c r="R67" s="44"/>
      <c r="S67" s="132">
        <v>26</v>
      </c>
      <c r="T67" s="127">
        <f t="shared" si="38"/>
        <v>41.842944015859999</v>
      </c>
      <c r="U67" s="128">
        <f t="shared" si="39"/>
        <v>0</v>
      </c>
      <c r="V67" s="129">
        <f t="shared" si="40"/>
        <v>1.1000000000000021</v>
      </c>
      <c r="W67" s="129">
        <f t="shared" si="26"/>
        <v>55.599999999999987</v>
      </c>
      <c r="X67" s="130">
        <f t="shared" si="41"/>
        <v>197</v>
      </c>
      <c r="Y67" s="130">
        <f>'Elevation Data'!H69</f>
        <v>197</v>
      </c>
      <c r="Z67" s="131">
        <f t="shared" si="42"/>
        <v>197</v>
      </c>
      <c r="AA67" s="131">
        <f t="shared" si="43"/>
        <v>87.70924803324499</v>
      </c>
      <c r="AB67" s="131">
        <f>'Elevation Data'!G69</f>
        <v>89.479526433915993</v>
      </c>
      <c r="AC67" s="73">
        <f t="shared" si="44"/>
        <v>1.7702784006710033</v>
      </c>
      <c r="AD67" s="130">
        <f t="shared" si="45"/>
        <v>0</v>
      </c>
    </row>
    <row r="68" spans="1:30" ht="15" customHeight="1" x14ac:dyDescent="0.25">
      <c r="A68" s="31">
        <f t="shared" ref="A68:A132" si="61">B67</f>
        <v>11.171230769230766</v>
      </c>
      <c r="B68" s="31">
        <f t="shared" si="46"/>
        <v>11.263538461538458</v>
      </c>
      <c r="C68" s="112">
        <f t="shared" si="47"/>
        <v>11.217384615384612</v>
      </c>
      <c r="D68" s="34">
        <f t="shared" si="48"/>
        <v>17.212600473509454</v>
      </c>
      <c r="E68" s="34">
        <f t="shared" si="49"/>
        <v>1331.5695317937964</v>
      </c>
      <c r="F68" s="34">
        <f t="shared" si="50"/>
        <v>1701.4488939059077</v>
      </c>
      <c r="G68">
        <f t="shared" si="51"/>
        <v>0</v>
      </c>
      <c r="H68">
        <f t="shared" si="52"/>
        <v>0</v>
      </c>
      <c r="I68" s="34">
        <f t="shared" si="53"/>
        <v>403.50661980630105</v>
      </c>
      <c r="J68">
        <f t="shared" si="54"/>
        <v>2338.8394596802318</v>
      </c>
      <c r="K68">
        <f t="shared" si="55"/>
        <v>3.1393818250741368</v>
      </c>
      <c r="L68">
        <f t="shared" si="56"/>
        <v>9.230769230769223E-2</v>
      </c>
      <c r="M68" s="26">
        <f t="shared" si="57"/>
        <v>1007.2699278864354</v>
      </c>
      <c r="N68" s="34">
        <f t="shared" si="58"/>
        <v>5045.6821497421515</v>
      </c>
      <c r="O68" s="34">
        <f t="shared" si="59"/>
        <v>5045.6821497421515</v>
      </c>
      <c r="P68" s="35">
        <f t="shared" si="60"/>
        <v>1.8427391939241287E-2</v>
      </c>
      <c r="Q68" s="35">
        <f t="shared" ref="Q68:Q132" si="62">P68+Q67</f>
        <v>0.41969840662985336</v>
      </c>
      <c r="R68" s="44"/>
      <c r="S68" s="132">
        <v>26</v>
      </c>
      <c r="T68" s="127">
        <f t="shared" si="38"/>
        <v>41.842944015859999</v>
      </c>
      <c r="U68" s="128">
        <f t="shared" si="39"/>
        <v>0</v>
      </c>
      <c r="V68" s="129">
        <f t="shared" si="40"/>
        <v>2.3999999999999981</v>
      </c>
      <c r="W68" s="129">
        <f t="shared" ref="W68:W73" si="63">V68+W67</f>
        <v>57.999999999999986</v>
      </c>
      <c r="X68" s="130">
        <f t="shared" si="41"/>
        <v>197</v>
      </c>
      <c r="Y68" s="130">
        <f>'Elevation Data'!H70</f>
        <v>197</v>
      </c>
      <c r="Z68" s="131">
        <f t="shared" si="42"/>
        <v>197</v>
      </c>
      <c r="AA68" s="131">
        <f t="shared" si="43"/>
        <v>89.479526433915993</v>
      </c>
      <c r="AB68" s="131">
        <f>'Elevation Data'!G70</f>
        <v>93.34195203537999</v>
      </c>
      <c r="AC68" s="73">
        <f t="shared" si="44"/>
        <v>3.8624256014639968</v>
      </c>
      <c r="AD68" s="130">
        <f t="shared" si="45"/>
        <v>0</v>
      </c>
    </row>
    <row r="69" spans="1:30" ht="15" customHeight="1" x14ac:dyDescent="0.25">
      <c r="A69" s="31">
        <f t="shared" si="61"/>
        <v>11.263538461538458</v>
      </c>
      <c r="B69" s="31">
        <f t="shared" si="46"/>
        <v>11.35584615384615</v>
      </c>
      <c r="C69" s="112">
        <f t="shared" si="47"/>
        <v>11.309692307692304</v>
      </c>
      <c r="D69" s="34">
        <f t="shared" si="48"/>
        <v>16.713048331421618</v>
      </c>
      <c r="E69" s="34">
        <f t="shared" si="49"/>
        <v>1332.6323326092313</v>
      </c>
      <c r="F69" s="34">
        <f t="shared" si="50"/>
        <v>1701.4488939059077</v>
      </c>
      <c r="G69">
        <f t="shared" si="51"/>
        <v>0</v>
      </c>
      <c r="H69">
        <f t="shared" si="52"/>
        <v>0</v>
      </c>
      <c r="I69" s="34">
        <f t="shared" si="53"/>
        <v>403.50661980630105</v>
      </c>
      <c r="J69">
        <f t="shared" si="54"/>
        <v>2338.8394596802318</v>
      </c>
      <c r="K69">
        <f t="shared" si="55"/>
        <v>3.1393818250741368</v>
      </c>
      <c r="L69">
        <f t="shared" si="56"/>
        <v>9.2307692307692576E-2</v>
      </c>
      <c r="M69" s="26">
        <f t="shared" si="57"/>
        <v>1006.2071270710005</v>
      </c>
      <c r="N69" s="34">
        <f t="shared" si="58"/>
        <v>5046.8541514200924</v>
      </c>
      <c r="O69" s="34">
        <f t="shared" si="59"/>
        <v>5046.8541514200924</v>
      </c>
      <c r="P69" s="35">
        <f t="shared" si="60"/>
        <v>1.8403673872236178E-2</v>
      </c>
      <c r="Q69" s="35">
        <f t="shared" si="62"/>
        <v>0.43810208050208954</v>
      </c>
      <c r="R69" s="44"/>
      <c r="S69" s="132">
        <v>26</v>
      </c>
      <c r="T69" s="127">
        <f t="shared" si="38"/>
        <v>41.842944015859999</v>
      </c>
      <c r="U69" s="128">
        <f t="shared" si="39"/>
        <v>0</v>
      </c>
      <c r="V69" s="129">
        <f t="shared" si="40"/>
        <v>2.400000000000007</v>
      </c>
      <c r="W69" s="129">
        <f t="shared" si="63"/>
        <v>60.399999999999991</v>
      </c>
      <c r="X69" s="130">
        <f t="shared" si="41"/>
        <v>197</v>
      </c>
      <c r="Y69" s="130">
        <f>'Elevation Data'!H71</f>
        <v>197</v>
      </c>
      <c r="Z69" s="131">
        <f t="shared" si="42"/>
        <v>197</v>
      </c>
      <c r="AA69" s="131">
        <f t="shared" si="43"/>
        <v>93.34195203537999</v>
      </c>
      <c r="AB69" s="131">
        <f>'Elevation Data'!G71</f>
        <v>97.204377636844001</v>
      </c>
      <c r="AC69" s="73">
        <f t="shared" si="44"/>
        <v>3.862425601464011</v>
      </c>
      <c r="AD69" s="130">
        <f t="shared" si="45"/>
        <v>0</v>
      </c>
    </row>
    <row r="70" spans="1:30" ht="15" customHeight="1" x14ac:dyDescent="0.25">
      <c r="A70" s="31">
        <f t="shared" si="61"/>
        <v>11.35584615384615</v>
      </c>
      <c r="B70" s="31">
        <f t="shared" si="46"/>
        <v>11.367384615384612</v>
      </c>
      <c r="C70" s="112">
        <f t="shared" si="47"/>
        <v>11.36161538461538</v>
      </c>
      <c r="D70" s="34">
        <f t="shared" si="48"/>
        <v>16.445463163963993</v>
      </c>
      <c r="E70" s="34">
        <f t="shared" si="49"/>
        <v>1333.1883274152194</v>
      </c>
      <c r="F70" s="34">
        <f t="shared" si="50"/>
        <v>1701.4488939059077</v>
      </c>
      <c r="G70">
        <f t="shared" si="51"/>
        <v>0</v>
      </c>
      <c r="H70">
        <f t="shared" si="52"/>
        <v>0</v>
      </c>
      <c r="I70" s="34">
        <f t="shared" si="53"/>
        <v>403.50661980630105</v>
      </c>
      <c r="J70">
        <f t="shared" si="54"/>
        <v>2338.8394596802318</v>
      </c>
      <c r="K70">
        <f t="shared" si="55"/>
        <v>3.1393818250741368</v>
      </c>
      <c r="L70">
        <f t="shared" si="56"/>
        <v>1.1538461538461529E-2</v>
      </c>
      <c r="M70" s="26">
        <f t="shared" si="57"/>
        <v>1005.6511322650124</v>
      </c>
      <c r="N70" s="34">
        <f t="shared" si="58"/>
        <v>5047.4678755529512</v>
      </c>
      <c r="O70" s="34">
        <f t="shared" si="59"/>
        <v>5047.4678755529512</v>
      </c>
      <c r="P70" s="35">
        <f t="shared" si="60"/>
        <v>2.2989085214296309E-3</v>
      </c>
      <c r="Q70" s="35">
        <f t="shared" si="62"/>
        <v>0.44040098902351915</v>
      </c>
      <c r="R70" s="44"/>
      <c r="S70" s="132">
        <v>26</v>
      </c>
      <c r="T70" s="127">
        <f t="shared" si="38"/>
        <v>41.842944015859999</v>
      </c>
      <c r="U70" s="128">
        <f t="shared" si="39"/>
        <v>0</v>
      </c>
      <c r="V70" s="129">
        <f t="shared" si="40"/>
        <v>0.29999999999999977</v>
      </c>
      <c r="W70" s="129">
        <f t="shared" si="63"/>
        <v>60.699999999999989</v>
      </c>
      <c r="X70" s="130">
        <f t="shared" si="41"/>
        <v>197</v>
      </c>
      <c r="Y70" s="130">
        <f>'Elevation Data'!H72</f>
        <v>197</v>
      </c>
      <c r="Z70" s="131">
        <f t="shared" si="42"/>
        <v>197</v>
      </c>
      <c r="AA70" s="131">
        <f t="shared" si="43"/>
        <v>97.204377636844001</v>
      </c>
      <c r="AB70" s="131">
        <f>'Elevation Data'!G72</f>
        <v>97.687180837027</v>
      </c>
      <c r="AC70" s="73">
        <f t="shared" si="44"/>
        <v>0.4828032001829996</v>
      </c>
      <c r="AD70" s="130">
        <f t="shared" si="45"/>
        <v>0</v>
      </c>
    </row>
    <row r="71" spans="1:30" ht="15" customHeight="1" x14ac:dyDescent="0.25">
      <c r="A71" s="31">
        <f t="shared" si="61"/>
        <v>11.367384615384612</v>
      </c>
      <c r="B71" s="31">
        <f t="shared" si="46"/>
        <v>11.490461538461535</v>
      </c>
      <c r="C71" s="112">
        <f t="shared" si="47"/>
        <v>11.428923076923073</v>
      </c>
      <c r="D71" s="34">
        <f t="shared" si="48"/>
        <v>16.113038494351386</v>
      </c>
      <c r="E71" s="34">
        <f t="shared" si="49"/>
        <v>1333.8661573734814</v>
      </c>
      <c r="F71" s="34">
        <f t="shared" si="50"/>
        <v>1701.4488939059077</v>
      </c>
      <c r="G71">
        <f t="shared" si="51"/>
        <v>0</v>
      </c>
      <c r="H71">
        <f t="shared" si="52"/>
        <v>0</v>
      </c>
      <c r="I71" s="34">
        <f t="shared" si="53"/>
        <v>403.50661980630105</v>
      </c>
      <c r="J71">
        <f t="shared" si="54"/>
        <v>2338.8394596802318</v>
      </c>
      <c r="K71">
        <f t="shared" si="55"/>
        <v>3.1393818250741368</v>
      </c>
      <c r="L71">
        <f t="shared" si="56"/>
        <v>0.12307692307692276</v>
      </c>
      <c r="M71" s="26">
        <f t="shared" si="57"/>
        <v>1004.9733023067504</v>
      </c>
      <c r="N71" s="34">
        <f t="shared" si="58"/>
        <v>5048.2166452685724</v>
      </c>
      <c r="O71" s="34">
        <f t="shared" si="59"/>
        <v>5048.2166452685724</v>
      </c>
      <c r="P71" s="35">
        <f t="shared" si="60"/>
        <v>2.450152806700482E-2</v>
      </c>
      <c r="Q71" s="35">
        <f t="shared" si="62"/>
        <v>0.46490251709052399</v>
      </c>
      <c r="R71" s="44"/>
      <c r="S71" s="132">
        <v>26</v>
      </c>
      <c r="T71" s="127">
        <f t="shared" si="38"/>
        <v>41.842944015859999</v>
      </c>
      <c r="U71" s="128">
        <f t="shared" si="39"/>
        <v>0</v>
      </c>
      <c r="V71" s="129">
        <f t="shared" si="40"/>
        <v>3.1999999999999917</v>
      </c>
      <c r="W71" s="129">
        <f t="shared" si="63"/>
        <v>63.899999999999977</v>
      </c>
      <c r="X71" s="130">
        <f t="shared" si="41"/>
        <v>197</v>
      </c>
      <c r="Y71" s="130">
        <f>'Elevation Data'!H73</f>
        <v>197</v>
      </c>
      <c r="Z71" s="131">
        <f t="shared" si="42"/>
        <v>197</v>
      </c>
      <c r="AA71" s="131">
        <f t="shared" si="43"/>
        <v>97.687180837027</v>
      </c>
      <c r="AB71" s="131">
        <f>'Elevation Data'!G73</f>
        <v>102.83708163897899</v>
      </c>
      <c r="AC71" s="73">
        <f t="shared" si="44"/>
        <v>5.1499008019519863</v>
      </c>
      <c r="AD71" s="130">
        <f t="shared" si="45"/>
        <v>0</v>
      </c>
    </row>
    <row r="72" spans="1:30" ht="15" customHeight="1" x14ac:dyDescent="0.25">
      <c r="A72" s="31">
        <f t="shared" si="61"/>
        <v>11.490461538461535</v>
      </c>
      <c r="B72" s="31">
        <f t="shared" si="46"/>
        <v>11.621230769230765</v>
      </c>
      <c r="C72" s="112">
        <f t="shared" si="47"/>
        <v>11.555846153846151</v>
      </c>
      <c r="D72" s="34">
        <f t="shared" si="48"/>
        <v>15.53079499563141</v>
      </c>
      <c r="E72" s="34">
        <f t="shared" si="49"/>
        <v>1335.0190413868445</v>
      </c>
      <c r="F72" s="34">
        <f t="shared" si="50"/>
        <v>1701.4488939059077</v>
      </c>
      <c r="G72">
        <f t="shared" si="51"/>
        <v>0</v>
      </c>
      <c r="H72">
        <f t="shared" si="52"/>
        <v>0</v>
      </c>
      <c r="I72" s="34">
        <f t="shared" si="53"/>
        <v>403.50661980630105</v>
      </c>
      <c r="J72">
        <f t="shared" si="54"/>
        <v>2338.8394596802318</v>
      </c>
      <c r="K72">
        <f t="shared" si="55"/>
        <v>3.1393818250741368</v>
      </c>
      <c r="L72">
        <f t="shared" si="56"/>
        <v>0.13076923076923089</v>
      </c>
      <c r="M72" s="26">
        <f t="shared" si="57"/>
        <v>1003.8204182933873</v>
      </c>
      <c r="N72" s="34">
        <f t="shared" si="58"/>
        <v>5049.4916030961358</v>
      </c>
      <c r="O72" s="34">
        <f t="shared" si="59"/>
        <v>5049.4916030961358</v>
      </c>
      <c r="P72" s="35">
        <f t="shared" si="60"/>
        <v>2.5996443651908389E-2</v>
      </c>
      <c r="Q72" s="35">
        <f t="shared" si="62"/>
        <v>0.49089896074243239</v>
      </c>
      <c r="R72" s="44"/>
      <c r="S72" s="132">
        <v>26</v>
      </c>
      <c r="T72" s="127">
        <f t="shared" si="38"/>
        <v>41.842944015859999</v>
      </c>
      <c r="U72" s="128">
        <f t="shared" si="39"/>
        <v>0</v>
      </c>
      <c r="V72" s="129">
        <f t="shared" si="40"/>
        <v>3.400000000000003</v>
      </c>
      <c r="W72" s="129">
        <f t="shared" si="63"/>
        <v>67.299999999999983</v>
      </c>
      <c r="X72" s="130">
        <f t="shared" si="41"/>
        <v>197</v>
      </c>
      <c r="Y72" s="130">
        <f>'Elevation Data'!H74</f>
        <v>197</v>
      </c>
      <c r="Z72" s="131">
        <f t="shared" si="42"/>
        <v>197</v>
      </c>
      <c r="AA72" s="131">
        <f t="shared" si="43"/>
        <v>102.83708163897899</v>
      </c>
      <c r="AB72" s="131">
        <f>'Elevation Data'!G74</f>
        <v>108.30885124105299</v>
      </c>
      <c r="AC72" s="73">
        <f t="shared" si="44"/>
        <v>5.471769602074005</v>
      </c>
      <c r="AD72" s="130">
        <f t="shared" si="45"/>
        <v>0</v>
      </c>
    </row>
    <row r="73" spans="1:30" ht="15" customHeight="1" x14ac:dyDescent="0.25">
      <c r="A73" s="31">
        <f t="shared" si="61"/>
        <v>11.621230769230765</v>
      </c>
      <c r="B73" s="31">
        <f t="shared" si="46"/>
        <v>11.632769230769227</v>
      </c>
      <c r="C73" s="112">
        <f t="shared" si="47"/>
        <v>11.626999999999995</v>
      </c>
      <c r="D73" s="34">
        <f t="shared" si="48"/>
        <v>15.230031966361764</v>
      </c>
      <c r="E73" s="34">
        <f t="shared" si="49"/>
        <v>1335.597488737646</v>
      </c>
      <c r="F73" s="34">
        <f t="shared" si="50"/>
        <v>1701.4488939059077</v>
      </c>
      <c r="G73">
        <f t="shared" si="51"/>
        <v>0</v>
      </c>
      <c r="H73">
        <f t="shared" si="52"/>
        <v>0</v>
      </c>
      <c r="I73" s="34">
        <f t="shared" si="53"/>
        <v>403.50661980630105</v>
      </c>
      <c r="J73">
        <f t="shared" si="54"/>
        <v>2338.8394596802318</v>
      </c>
      <c r="K73">
        <f t="shared" si="55"/>
        <v>3.1393818250741368</v>
      </c>
      <c r="L73">
        <f t="shared" si="56"/>
        <v>1.1538461538461529E-2</v>
      </c>
      <c r="M73" s="26">
        <f t="shared" si="57"/>
        <v>1003.2419709425858</v>
      </c>
      <c r="N73" s="34">
        <f t="shared" si="58"/>
        <v>5050.1319728978488</v>
      </c>
      <c r="O73" s="34">
        <f t="shared" si="59"/>
        <v>5050.1319728978488</v>
      </c>
      <c r="P73" s="35">
        <f t="shared" si="60"/>
        <v>2.2921913640307897E-3</v>
      </c>
      <c r="Q73" s="35">
        <f t="shared" si="62"/>
        <v>0.49319115210646319</v>
      </c>
      <c r="R73" s="44"/>
      <c r="S73" s="132">
        <v>26</v>
      </c>
      <c r="T73" s="127">
        <f t="shared" si="38"/>
        <v>41.842944015859999</v>
      </c>
      <c r="U73" s="128">
        <f t="shared" si="39"/>
        <v>0</v>
      </c>
      <c r="V73" s="129">
        <f t="shared" si="40"/>
        <v>0.29999999999999977</v>
      </c>
      <c r="W73" s="129">
        <f t="shared" si="63"/>
        <v>67.59999999999998</v>
      </c>
      <c r="X73" s="130">
        <f t="shared" si="41"/>
        <v>197</v>
      </c>
      <c r="Y73" s="130">
        <f>'Elevation Data'!H75</f>
        <v>197</v>
      </c>
      <c r="Z73" s="131">
        <f t="shared" si="42"/>
        <v>197</v>
      </c>
      <c r="AA73" s="131">
        <f t="shared" si="43"/>
        <v>108.30885124105299</v>
      </c>
      <c r="AB73" s="131">
        <f>'Elevation Data'!G75</f>
        <v>108.79165444123599</v>
      </c>
      <c r="AC73" s="73">
        <f t="shared" si="44"/>
        <v>0.4828032001829996</v>
      </c>
      <c r="AD73" s="130">
        <f t="shared" si="45"/>
        <v>0</v>
      </c>
    </row>
    <row r="74" spans="1:30" ht="15" customHeight="1" x14ac:dyDescent="0.25">
      <c r="A74" s="31">
        <f t="shared" si="61"/>
        <v>11.632769230769227</v>
      </c>
      <c r="B74" s="31">
        <f t="shared" si="46"/>
        <v>11.636615384615382</v>
      </c>
      <c r="C74" s="112">
        <f t="shared" si="47"/>
        <v>11.634692307692305</v>
      </c>
      <c r="D74" s="34">
        <f t="shared" si="48"/>
        <v>15.198625097893213</v>
      </c>
      <c r="E74" s="34">
        <f t="shared" si="49"/>
        <v>1335.657222483901</v>
      </c>
      <c r="F74" s="34">
        <f t="shared" si="50"/>
        <v>1701.4488939059077</v>
      </c>
      <c r="G74">
        <f t="shared" si="51"/>
        <v>0</v>
      </c>
      <c r="H74">
        <f t="shared" si="52"/>
        <v>0</v>
      </c>
      <c r="I74" s="34">
        <f t="shared" si="53"/>
        <v>403.50661980630105</v>
      </c>
      <c r="J74">
        <f t="shared" si="54"/>
        <v>2338.8394596802318</v>
      </c>
      <c r="K74">
        <f t="shared" si="55"/>
        <v>3.1393818250741368</v>
      </c>
      <c r="L74">
        <f t="shared" si="56"/>
        <v>3.8461538461540693E-3</v>
      </c>
      <c r="M74" s="26">
        <f t="shared" si="57"/>
        <v>1003.1822371963308</v>
      </c>
      <c r="N74" s="34">
        <f t="shared" si="58"/>
        <v>5050.1981267658384</v>
      </c>
      <c r="O74" s="34">
        <f t="shared" si="59"/>
        <v>5050.1981267658384</v>
      </c>
      <c r="P74" s="35">
        <f t="shared" si="60"/>
        <v>7.6400828702886774E-4</v>
      </c>
      <c r="Q74" s="35">
        <f t="shared" si="62"/>
        <v>0.49395516039349208</v>
      </c>
      <c r="R74" s="44"/>
      <c r="S74" s="132">
        <v>26</v>
      </c>
      <c r="T74" s="127">
        <f t="shared" si="38"/>
        <v>41.842944015859999</v>
      </c>
      <c r="U74" s="128">
        <f t="shared" si="39"/>
        <v>0</v>
      </c>
      <c r="V74" s="129">
        <f t="shared" si="40"/>
        <v>0.10000000000000581</v>
      </c>
      <c r="W74" s="129">
        <f>V74+W73</f>
        <v>67.699999999999989</v>
      </c>
      <c r="X74" s="130">
        <f t="shared" si="41"/>
        <v>197</v>
      </c>
      <c r="Y74" s="130">
        <f>'Elevation Data'!H76</f>
        <v>197</v>
      </c>
      <c r="Z74" s="131">
        <f t="shared" si="42"/>
        <v>197</v>
      </c>
      <c r="AA74" s="131">
        <f t="shared" si="43"/>
        <v>108.79165444123599</v>
      </c>
      <c r="AB74" s="131">
        <f>'Elevation Data'!G76</f>
        <v>108.952588841297</v>
      </c>
      <c r="AC74" s="73">
        <f t="shared" si="44"/>
        <v>0.16093440006100934</v>
      </c>
      <c r="AD74" s="130">
        <f t="shared" si="45"/>
        <v>0</v>
      </c>
    </row>
    <row r="75" spans="1:30" ht="15" customHeight="1" x14ac:dyDescent="0.25">
      <c r="A75" s="31">
        <f t="shared" si="61"/>
        <v>11.636615384615382</v>
      </c>
      <c r="B75" s="31">
        <f t="shared" si="46"/>
        <v>11.648153846153845</v>
      </c>
      <c r="C75" s="112">
        <f t="shared" si="47"/>
        <v>11.642384615384614</v>
      </c>
      <c r="D75" s="34">
        <f t="shared" si="48"/>
        <v>15.167434780814844</v>
      </c>
      <c r="E75" s="34">
        <f t="shared" si="49"/>
        <v>1335.7164190515314</v>
      </c>
      <c r="F75" s="34">
        <f t="shared" si="50"/>
        <v>1701.4488939059077</v>
      </c>
      <c r="G75">
        <f t="shared" si="51"/>
        <v>0</v>
      </c>
      <c r="H75">
        <f t="shared" si="52"/>
        <v>0</v>
      </c>
      <c r="I75" s="34">
        <f t="shared" si="53"/>
        <v>403.50661980630105</v>
      </c>
      <c r="J75">
        <f t="shared" si="54"/>
        <v>2338.8394596802318</v>
      </c>
      <c r="K75">
        <f t="shared" si="55"/>
        <v>3.1393818250741368</v>
      </c>
      <c r="L75">
        <f t="shared" si="56"/>
        <v>1.1538461538461529E-2</v>
      </c>
      <c r="M75" s="26">
        <f t="shared" si="57"/>
        <v>1003.1230406287004</v>
      </c>
      <c r="N75" s="34">
        <f t="shared" si="58"/>
        <v>5050.2636904610163</v>
      </c>
      <c r="O75" s="34">
        <f t="shared" si="59"/>
        <v>5050.2636904610163</v>
      </c>
      <c r="P75" s="35">
        <f t="shared" si="60"/>
        <v>2.2918598576351003E-3</v>
      </c>
      <c r="Q75" s="35">
        <f t="shared" si="62"/>
        <v>0.49624702025112716</v>
      </c>
      <c r="R75" s="44"/>
      <c r="S75" s="132">
        <v>26</v>
      </c>
      <c r="T75" s="127">
        <f t="shared" si="38"/>
        <v>41.842944015859999</v>
      </c>
      <c r="U75" s="128">
        <f t="shared" si="39"/>
        <v>0</v>
      </c>
      <c r="V75" s="129">
        <f t="shared" si="40"/>
        <v>0.29999999999999977</v>
      </c>
      <c r="W75" s="129">
        <f t="shared" ref="W75:W87" si="64">V75+W74</f>
        <v>67.999999999999986</v>
      </c>
      <c r="X75" s="130">
        <f t="shared" si="41"/>
        <v>197</v>
      </c>
      <c r="Y75" s="130">
        <f>'Elevation Data'!H77</f>
        <v>197</v>
      </c>
      <c r="Z75" s="131">
        <f t="shared" si="42"/>
        <v>197</v>
      </c>
      <c r="AA75" s="131">
        <f t="shared" si="43"/>
        <v>108.952588841297</v>
      </c>
      <c r="AB75" s="131">
        <f>'Elevation Data'!G77</f>
        <v>109.43539204148</v>
      </c>
      <c r="AC75" s="73">
        <f t="shared" si="44"/>
        <v>0.4828032001829996</v>
      </c>
      <c r="AD75" s="130">
        <f t="shared" si="45"/>
        <v>0</v>
      </c>
    </row>
    <row r="76" spans="1:30" ht="15" customHeight="1" x14ac:dyDescent="0.25">
      <c r="A76" s="31">
        <f t="shared" si="61"/>
        <v>11.648153846153845</v>
      </c>
      <c r="B76" s="31">
        <f t="shared" si="46"/>
        <v>11.721230769230768</v>
      </c>
      <c r="C76" s="112">
        <f t="shared" si="47"/>
        <v>11.684692307692305</v>
      </c>
      <c r="D76" s="34">
        <f t="shared" si="48"/>
        <v>14.999762896571198</v>
      </c>
      <c r="E76" s="34">
        <f t="shared" si="49"/>
        <v>1336.0325068049729</v>
      </c>
      <c r="F76" s="34">
        <f t="shared" si="50"/>
        <v>1701.4488939059077</v>
      </c>
      <c r="G76">
        <f t="shared" si="51"/>
        <v>0</v>
      </c>
      <c r="H76">
        <f t="shared" si="52"/>
        <v>0</v>
      </c>
      <c r="I76" s="34">
        <f t="shared" si="53"/>
        <v>403.50661980630105</v>
      </c>
      <c r="J76">
        <f t="shared" si="54"/>
        <v>2338.8394596802318</v>
      </c>
      <c r="K76">
        <f t="shared" si="55"/>
        <v>3.1393818250741368</v>
      </c>
      <c r="L76">
        <f t="shared" si="56"/>
        <v>7.3076923076923248E-2</v>
      </c>
      <c r="M76" s="26">
        <f t="shared" si="57"/>
        <v>1002.806952875259</v>
      </c>
      <c r="N76" s="34">
        <f t="shared" si="58"/>
        <v>5050.6138562294836</v>
      </c>
      <c r="O76" s="34">
        <f t="shared" si="59"/>
        <v>5050.6138562294836</v>
      </c>
      <c r="P76" s="35">
        <f t="shared" si="60"/>
        <v>1.4509532631539956E-2</v>
      </c>
      <c r="Q76" s="35">
        <f t="shared" si="62"/>
        <v>0.51075655288266708</v>
      </c>
      <c r="R76" s="44"/>
      <c r="S76" s="132">
        <v>26</v>
      </c>
      <c r="T76" s="127">
        <f t="shared" si="38"/>
        <v>41.842944015859999</v>
      </c>
      <c r="U76" s="128">
        <f t="shared" si="39"/>
        <v>0</v>
      </c>
      <c r="V76" s="129">
        <f t="shared" si="40"/>
        <v>1.9000000000000044</v>
      </c>
      <c r="W76" s="129">
        <f t="shared" si="64"/>
        <v>69.899999999999991</v>
      </c>
      <c r="X76" s="130">
        <f t="shared" si="41"/>
        <v>197</v>
      </c>
      <c r="Y76" s="130">
        <f>'Elevation Data'!H78</f>
        <v>197</v>
      </c>
      <c r="Z76" s="131">
        <f t="shared" si="42"/>
        <v>197</v>
      </c>
      <c r="AA76" s="131">
        <f t="shared" si="43"/>
        <v>109.43539204148</v>
      </c>
      <c r="AB76" s="131">
        <f>'Elevation Data'!G78</f>
        <v>112.49314564263901</v>
      </c>
      <c r="AC76" s="73">
        <f t="shared" si="44"/>
        <v>3.057753601159007</v>
      </c>
      <c r="AD76" s="130">
        <f t="shared" si="45"/>
        <v>0</v>
      </c>
    </row>
    <row r="77" spans="1:30" ht="15" customHeight="1" x14ac:dyDescent="0.25">
      <c r="A77" s="31">
        <f t="shared" si="61"/>
        <v>11.721230769230768</v>
      </c>
      <c r="B77" s="31">
        <f t="shared" si="46"/>
        <v>11.944307692307691</v>
      </c>
      <c r="C77" s="112">
        <f t="shared" si="47"/>
        <v>11.83276923076923</v>
      </c>
      <c r="D77" s="34">
        <f t="shared" si="48"/>
        <v>14.46472585100986</v>
      </c>
      <c r="E77" s="34">
        <f t="shared" si="49"/>
        <v>1337.0170451029326</v>
      </c>
      <c r="F77" s="34">
        <f t="shared" si="50"/>
        <v>1701.4488939059077</v>
      </c>
      <c r="G77">
        <f t="shared" si="51"/>
        <v>0</v>
      </c>
      <c r="H77">
        <f t="shared" si="52"/>
        <v>0</v>
      </c>
      <c r="I77" s="34">
        <f t="shared" si="53"/>
        <v>403.50661980630105</v>
      </c>
      <c r="J77">
        <f t="shared" si="54"/>
        <v>2338.8394596802318</v>
      </c>
      <c r="K77">
        <f t="shared" si="55"/>
        <v>3.1393818250741368</v>
      </c>
      <c r="L77">
        <f t="shared" si="56"/>
        <v>0.22307692307692278</v>
      </c>
      <c r="M77" s="26">
        <f t="shared" si="57"/>
        <v>1001.8224145772992</v>
      </c>
      <c r="N77" s="34">
        <f t="shared" si="58"/>
        <v>5051.7054029507372</v>
      </c>
      <c r="O77" s="34">
        <f t="shared" si="59"/>
        <v>5051.7054029507372</v>
      </c>
      <c r="P77" s="35">
        <f t="shared" si="60"/>
        <v>4.4239211095496278E-2</v>
      </c>
      <c r="Q77" s="35">
        <f t="shared" si="62"/>
        <v>0.5549957639781633</v>
      </c>
      <c r="R77" s="44"/>
      <c r="S77" s="132">
        <v>26</v>
      </c>
      <c r="T77" s="127">
        <f t="shared" si="38"/>
        <v>41.842944015859999</v>
      </c>
      <c r="U77" s="128">
        <f t="shared" si="39"/>
        <v>0</v>
      </c>
      <c r="V77" s="129">
        <f t="shared" si="40"/>
        <v>5.7999999999999927</v>
      </c>
      <c r="W77" s="129">
        <f t="shared" si="64"/>
        <v>75.699999999999989</v>
      </c>
      <c r="X77" s="130">
        <f t="shared" si="41"/>
        <v>197</v>
      </c>
      <c r="Y77" s="130">
        <f>'Elevation Data'!H79</f>
        <v>197</v>
      </c>
      <c r="Z77" s="131">
        <f t="shared" si="42"/>
        <v>197</v>
      </c>
      <c r="AA77" s="131">
        <f t="shared" si="43"/>
        <v>112.49314564263901</v>
      </c>
      <c r="AB77" s="131">
        <f>'Elevation Data'!G79</f>
        <v>121.82734084617699</v>
      </c>
      <c r="AC77" s="73">
        <f t="shared" si="44"/>
        <v>9.3341952035379876</v>
      </c>
      <c r="AD77" s="130">
        <f t="shared" si="45"/>
        <v>0</v>
      </c>
    </row>
    <row r="78" spans="1:30" ht="15" customHeight="1" x14ac:dyDescent="0.25">
      <c r="A78" s="31">
        <f t="shared" si="61"/>
        <v>11.944307692307691</v>
      </c>
      <c r="B78" s="31">
        <f t="shared" si="46"/>
        <v>11.978923076923074</v>
      </c>
      <c r="C78" s="112">
        <f t="shared" si="47"/>
        <v>11.961615384615381</v>
      </c>
      <c r="D78" s="34">
        <f t="shared" si="48"/>
        <v>14.065081063312732</v>
      </c>
      <c r="E78" s="34">
        <f t="shared" si="49"/>
        <v>1337.7285548655191</v>
      </c>
      <c r="F78" s="34">
        <f t="shared" si="50"/>
        <v>1701.4488939059077</v>
      </c>
      <c r="G78">
        <f t="shared" si="51"/>
        <v>0</v>
      </c>
      <c r="H78">
        <f t="shared" si="52"/>
        <v>0</v>
      </c>
      <c r="I78" s="34">
        <f t="shared" si="53"/>
        <v>403.50661980630105</v>
      </c>
      <c r="J78">
        <f t="shared" si="54"/>
        <v>2338.8394596802318</v>
      </c>
      <c r="K78">
        <f t="shared" si="55"/>
        <v>3.1393818250741368</v>
      </c>
      <c r="L78">
        <f t="shared" si="56"/>
        <v>3.461538461538425E-2</v>
      </c>
      <c r="M78" s="26">
        <f t="shared" si="57"/>
        <v>1001.1109048147127</v>
      </c>
      <c r="N78" s="34">
        <f t="shared" si="58"/>
        <v>5052.4950609229209</v>
      </c>
      <c r="O78" s="34">
        <f t="shared" si="59"/>
        <v>5052.4950609229209</v>
      </c>
      <c r="P78" s="35">
        <f t="shared" si="60"/>
        <v>6.8587576227112385E-3</v>
      </c>
      <c r="Q78" s="35">
        <f t="shared" si="62"/>
        <v>0.56185452160087457</v>
      </c>
      <c r="R78" s="44"/>
      <c r="S78" s="132">
        <v>26</v>
      </c>
      <c r="T78" s="127">
        <f t="shared" si="38"/>
        <v>41.842944015859999</v>
      </c>
      <c r="U78" s="128">
        <f t="shared" si="39"/>
        <v>0</v>
      </c>
      <c r="V78" s="129">
        <f t="shared" si="40"/>
        <v>0.89999999999999047</v>
      </c>
      <c r="W78" s="129">
        <f t="shared" si="64"/>
        <v>76.59999999999998</v>
      </c>
      <c r="X78" s="130">
        <f t="shared" si="41"/>
        <v>197</v>
      </c>
      <c r="Y78" s="130">
        <f>'Elevation Data'!H80</f>
        <v>197</v>
      </c>
      <c r="Z78" s="131">
        <f t="shared" si="42"/>
        <v>197</v>
      </c>
      <c r="AA78" s="131">
        <f t="shared" si="43"/>
        <v>121.82734084617699</v>
      </c>
      <c r="AB78" s="131">
        <f>'Elevation Data'!G80</f>
        <v>123.27575044672598</v>
      </c>
      <c r="AC78" s="73">
        <f t="shared" si="44"/>
        <v>1.4484096005489846</v>
      </c>
      <c r="AD78" s="130">
        <f t="shared" si="45"/>
        <v>0</v>
      </c>
    </row>
    <row r="79" spans="1:30" ht="15" customHeight="1" x14ac:dyDescent="0.25">
      <c r="A79" s="31">
        <f t="shared" si="61"/>
        <v>11.978923076923074</v>
      </c>
      <c r="B79" s="31">
        <f t="shared" si="46"/>
        <v>12.051999999999998</v>
      </c>
      <c r="C79" s="112">
        <f t="shared" si="47"/>
        <v>12.015461538461537</v>
      </c>
      <c r="D79" s="34">
        <f t="shared" si="48"/>
        <v>13.916320797221502</v>
      </c>
      <c r="E79" s="34">
        <f t="shared" si="49"/>
        <v>1337.9881931496163</v>
      </c>
      <c r="F79" s="34">
        <f t="shared" si="50"/>
        <v>1701.4488939059077</v>
      </c>
      <c r="G79">
        <f t="shared" si="51"/>
        <v>0</v>
      </c>
      <c r="H79">
        <f t="shared" si="52"/>
        <v>0</v>
      </c>
      <c r="I79" s="34">
        <f t="shared" si="53"/>
        <v>403.50661980630105</v>
      </c>
      <c r="J79">
        <f t="shared" si="54"/>
        <v>2338.8394596802318</v>
      </c>
      <c r="K79">
        <f t="shared" si="55"/>
        <v>3.1393818250741368</v>
      </c>
      <c r="L79">
        <f t="shared" si="56"/>
        <v>7.3076923076923581E-2</v>
      </c>
      <c r="M79" s="26">
        <f t="shared" si="57"/>
        <v>1000.8512665306155</v>
      </c>
      <c r="N79" s="34">
        <f t="shared" si="58"/>
        <v>5052.7833869391552</v>
      </c>
      <c r="O79" s="34">
        <f t="shared" si="59"/>
        <v>5052.7833869391552</v>
      </c>
      <c r="P79" s="35">
        <f t="shared" si="60"/>
        <v>1.4475018106803354E-2</v>
      </c>
      <c r="Q79" s="35">
        <f t="shared" si="62"/>
        <v>0.57632953970767797</v>
      </c>
      <c r="R79" s="44"/>
      <c r="S79" s="132">
        <v>26</v>
      </c>
      <c r="T79" s="127">
        <f t="shared" si="38"/>
        <v>41.842944015859999</v>
      </c>
      <c r="U79" s="128">
        <f t="shared" si="39"/>
        <v>0</v>
      </c>
      <c r="V79" s="129">
        <f t="shared" si="40"/>
        <v>1.9000000000000132</v>
      </c>
      <c r="W79" s="129">
        <f t="shared" si="64"/>
        <v>78.5</v>
      </c>
      <c r="X79" s="130">
        <f t="shared" si="41"/>
        <v>197</v>
      </c>
      <c r="Y79" s="130">
        <f>'Elevation Data'!H81</f>
        <v>197</v>
      </c>
      <c r="Z79" s="131">
        <f t="shared" si="42"/>
        <v>197</v>
      </c>
      <c r="AA79" s="131">
        <f t="shared" si="43"/>
        <v>123.27575044672598</v>
      </c>
      <c r="AB79" s="131">
        <f>'Elevation Data'!G81</f>
        <v>126.333504047885</v>
      </c>
      <c r="AC79" s="73">
        <f t="shared" si="44"/>
        <v>3.0577536011590212</v>
      </c>
      <c r="AD79" s="130">
        <f t="shared" si="45"/>
        <v>0</v>
      </c>
    </row>
    <row r="80" spans="1:30" ht="15" customHeight="1" x14ac:dyDescent="0.25">
      <c r="A80" s="31">
        <f t="shared" si="61"/>
        <v>12.051999999999998</v>
      </c>
      <c r="B80" s="31">
        <f t="shared" si="46"/>
        <v>12.090461538461536</v>
      </c>
      <c r="C80" s="112">
        <f t="shared" si="47"/>
        <v>12.071230769230766</v>
      </c>
      <c r="D80" s="34">
        <f t="shared" si="48"/>
        <v>13.77362577897992</v>
      </c>
      <c r="E80" s="34">
        <f t="shared" si="49"/>
        <v>1338.2345935551625</v>
      </c>
      <c r="F80" s="34">
        <f t="shared" si="50"/>
        <v>1701.4488939059077</v>
      </c>
      <c r="G80">
        <f t="shared" si="51"/>
        <v>0</v>
      </c>
      <c r="H80">
        <f t="shared" si="52"/>
        <v>0</v>
      </c>
      <c r="I80" s="34">
        <f t="shared" si="53"/>
        <v>403.50661980630105</v>
      </c>
      <c r="J80">
        <f t="shared" si="54"/>
        <v>2338.8394596802318</v>
      </c>
      <c r="K80">
        <f t="shared" si="55"/>
        <v>3.1393818250741368</v>
      </c>
      <c r="L80">
        <f t="shared" si="56"/>
        <v>3.8461538461538318E-2</v>
      </c>
      <c r="M80" s="26">
        <f t="shared" si="57"/>
        <v>1000.6048661250693</v>
      </c>
      <c r="N80" s="34">
        <f t="shared" si="58"/>
        <v>5053.0570968128241</v>
      </c>
      <c r="O80" s="34">
        <f t="shared" si="59"/>
        <v>5053.0570968128241</v>
      </c>
      <c r="P80" s="35">
        <f t="shared" si="60"/>
        <v>7.6161424274318506E-3</v>
      </c>
      <c r="Q80" s="35">
        <f t="shared" si="62"/>
        <v>0.58394568213510978</v>
      </c>
      <c r="R80" s="44"/>
      <c r="S80" s="132">
        <v>26</v>
      </c>
      <c r="T80" s="127">
        <f t="shared" si="38"/>
        <v>41.842944015859999</v>
      </c>
      <c r="U80" s="128">
        <f t="shared" si="39"/>
        <v>0</v>
      </c>
      <c r="V80" s="129">
        <f t="shared" si="40"/>
        <v>0.99999999999999623</v>
      </c>
      <c r="W80" s="129">
        <f t="shared" si="64"/>
        <v>79.5</v>
      </c>
      <c r="X80" s="130">
        <f t="shared" si="41"/>
        <v>197</v>
      </c>
      <c r="Y80" s="130">
        <f>'Elevation Data'!H82</f>
        <v>197</v>
      </c>
      <c r="Z80" s="131">
        <f t="shared" si="42"/>
        <v>197</v>
      </c>
      <c r="AA80" s="131">
        <f t="shared" si="43"/>
        <v>126.333504047885</v>
      </c>
      <c r="AB80" s="131">
        <f>'Elevation Data'!G82</f>
        <v>127.94284804849499</v>
      </c>
      <c r="AC80" s="73">
        <f t="shared" si="44"/>
        <v>1.6093440006099939</v>
      </c>
      <c r="AD80" s="130">
        <f t="shared" si="45"/>
        <v>0</v>
      </c>
    </row>
    <row r="81" spans="1:30" ht="15" customHeight="1" x14ac:dyDescent="0.25">
      <c r="A81" s="31">
        <f t="shared" si="61"/>
        <v>12.090461538461536</v>
      </c>
      <c r="B81" s="31">
        <f t="shared" si="46"/>
        <v>12.182769230769228</v>
      </c>
      <c r="C81" s="112">
        <f t="shared" si="47"/>
        <v>12.136615384615382</v>
      </c>
      <c r="D81" s="34">
        <f t="shared" si="48"/>
        <v>13.621101027036204</v>
      </c>
      <c r="E81" s="34">
        <f t="shared" si="49"/>
        <v>1338.4950984213083</v>
      </c>
      <c r="F81" s="34">
        <f t="shared" si="50"/>
        <v>1701.4488939059077</v>
      </c>
      <c r="G81">
        <f t="shared" si="51"/>
        <v>0</v>
      </c>
      <c r="H81">
        <f t="shared" si="52"/>
        <v>0</v>
      </c>
      <c r="I81" s="34">
        <f t="shared" si="53"/>
        <v>403.50661980630105</v>
      </c>
      <c r="J81">
        <f t="shared" si="54"/>
        <v>2338.8394596802318</v>
      </c>
      <c r="K81">
        <f t="shared" si="55"/>
        <v>3.1393818250741368</v>
      </c>
      <c r="L81">
        <f t="shared" si="56"/>
        <v>9.230769230769223E-2</v>
      </c>
      <c r="M81" s="26">
        <f t="shared" si="57"/>
        <v>1000.3443612589235</v>
      </c>
      <c r="N81" s="34">
        <f t="shared" si="58"/>
        <v>5053.3465638359785</v>
      </c>
      <c r="O81" s="34">
        <f t="shared" si="59"/>
        <v>5053.3465638359785</v>
      </c>
      <c r="P81" s="35">
        <f t="shared" si="60"/>
        <v>1.8272936228369185E-2</v>
      </c>
      <c r="Q81" s="35">
        <f t="shared" si="62"/>
        <v>0.60221861836347901</v>
      </c>
      <c r="R81" s="44"/>
      <c r="S81" s="132">
        <v>26</v>
      </c>
      <c r="T81" s="127">
        <f t="shared" si="38"/>
        <v>41.842944015859999</v>
      </c>
      <c r="U81" s="128">
        <f t="shared" si="39"/>
        <v>0</v>
      </c>
      <c r="V81" s="129">
        <f t="shared" si="40"/>
        <v>2.3999999999999981</v>
      </c>
      <c r="W81" s="129">
        <f t="shared" si="64"/>
        <v>81.899999999999991</v>
      </c>
      <c r="X81" s="130">
        <f t="shared" si="41"/>
        <v>197</v>
      </c>
      <c r="Y81" s="130">
        <f>'Elevation Data'!H83</f>
        <v>197</v>
      </c>
      <c r="Z81" s="131">
        <f t="shared" si="42"/>
        <v>197</v>
      </c>
      <c r="AA81" s="131">
        <f t="shared" si="43"/>
        <v>127.94284804849499</v>
      </c>
      <c r="AB81" s="131">
        <f>'Elevation Data'!G83</f>
        <v>131.80527364995899</v>
      </c>
      <c r="AC81" s="73">
        <f t="shared" si="44"/>
        <v>3.8624256014639968</v>
      </c>
      <c r="AD81" s="130">
        <f t="shared" si="45"/>
        <v>0</v>
      </c>
    </row>
    <row r="82" spans="1:30" ht="15" customHeight="1" x14ac:dyDescent="0.25">
      <c r="A82" s="31">
        <f t="shared" si="61"/>
        <v>12.182769230769228</v>
      </c>
      <c r="B82" s="31">
        <f t="shared" si="46"/>
        <v>12.209692307692304</v>
      </c>
      <c r="C82" s="112">
        <f t="shared" si="47"/>
        <v>12.196230769230766</v>
      </c>
      <c r="D82" s="34">
        <f t="shared" si="48"/>
        <v>13.495956892899088</v>
      </c>
      <c r="E82" s="34">
        <f t="shared" si="49"/>
        <v>1338.7066258614354</v>
      </c>
      <c r="F82" s="34">
        <f t="shared" si="50"/>
        <v>1701.4488939059077</v>
      </c>
      <c r="G82">
        <f t="shared" si="51"/>
        <v>0</v>
      </c>
      <c r="H82">
        <f t="shared" si="52"/>
        <v>0</v>
      </c>
      <c r="I82" s="34">
        <f t="shared" si="53"/>
        <v>403.50661980630105</v>
      </c>
      <c r="J82">
        <f t="shared" si="54"/>
        <v>2338.8394596802318</v>
      </c>
      <c r="K82">
        <f t="shared" si="55"/>
        <v>3.1393818250741368</v>
      </c>
      <c r="L82">
        <f t="shared" si="56"/>
        <v>2.6923076923076789E-2</v>
      </c>
      <c r="M82" s="26">
        <f t="shared" si="57"/>
        <v>1000.1328338187964</v>
      </c>
      <c r="N82" s="34">
        <f t="shared" si="58"/>
        <v>5053.5816759320369</v>
      </c>
      <c r="O82" s="34">
        <f t="shared" si="59"/>
        <v>5053.5816759320369</v>
      </c>
      <c r="P82" s="35">
        <f t="shared" si="60"/>
        <v>5.3282315286279159E-3</v>
      </c>
      <c r="Q82" s="35">
        <f t="shared" si="62"/>
        <v>0.60754684989210694</v>
      </c>
      <c r="R82" s="44"/>
      <c r="S82" s="132">
        <v>26</v>
      </c>
      <c r="T82" s="127">
        <f t="shared" si="38"/>
        <v>41.842944015859999</v>
      </c>
      <c r="U82" s="128">
        <f t="shared" si="39"/>
        <v>0</v>
      </c>
      <c r="V82" s="129">
        <f t="shared" si="40"/>
        <v>0.69999999999999651</v>
      </c>
      <c r="W82" s="129">
        <f t="shared" si="64"/>
        <v>82.6</v>
      </c>
      <c r="X82" s="130">
        <f t="shared" si="41"/>
        <v>197</v>
      </c>
      <c r="Y82" s="130">
        <f>'Elevation Data'!H84</f>
        <v>197</v>
      </c>
      <c r="Z82" s="131">
        <f t="shared" si="42"/>
        <v>197</v>
      </c>
      <c r="AA82" s="131">
        <f t="shared" si="43"/>
        <v>131.80527364995899</v>
      </c>
      <c r="AB82" s="131">
        <f>'Elevation Data'!G84</f>
        <v>132.93181445038599</v>
      </c>
      <c r="AC82" s="73">
        <f t="shared" si="44"/>
        <v>1.1265408004269943</v>
      </c>
      <c r="AD82" s="130">
        <f t="shared" si="45"/>
        <v>0</v>
      </c>
    </row>
    <row r="83" spans="1:30" ht="15" customHeight="1" x14ac:dyDescent="0.25">
      <c r="A83" s="31">
        <f t="shared" si="61"/>
        <v>12.209692307692304</v>
      </c>
      <c r="B83" s="31">
        <f t="shared" si="46"/>
        <v>12.228923076923074</v>
      </c>
      <c r="C83" s="112">
        <f t="shared" si="47"/>
        <v>12.219307692307689</v>
      </c>
      <c r="D83" s="34">
        <f t="shared" si="48"/>
        <v>13.451084208969348</v>
      </c>
      <c r="E83" s="34">
        <f t="shared" si="49"/>
        <v>1338.781987290658</v>
      </c>
      <c r="F83" s="34">
        <f t="shared" si="50"/>
        <v>1701.4488939059077</v>
      </c>
      <c r="G83">
        <f t="shared" si="51"/>
        <v>0</v>
      </c>
      <c r="H83">
        <f t="shared" si="52"/>
        <v>0</v>
      </c>
      <c r="I83" s="34">
        <f t="shared" si="53"/>
        <v>403.50661980630105</v>
      </c>
      <c r="J83">
        <f t="shared" si="54"/>
        <v>2338.8394596802318</v>
      </c>
      <c r="K83">
        <f t="shared" si="55"/>
        <v>3.1393818250741368</v>
      </c>
      <c r="L83">
        <f t="shared" si="56"/>
        <v>1.9230769230769329E-2</v>
      </c>
      <c r="M83" s="26">
        <f t="shared" si="57"/>
        <v>1000.0574723895738</v>
      </c>
      <c r="N83" s="34">
        <f t="shared" si="58"/>
        <v>5053.6654545850952</v>
      </c>
      <c r="O83" s="34">
        <f t="shared" si="59"/>
        <v>5053.6654545850952</v>
      </c>
      <c r="P83" s="35">
        <f t="shared" si="60"/>
        <v>3.8055297965128203E-3</v>
      </c>
      <c r="Q83" s="35">
        <f t="shared" si="62"/>
        <v>0.61135237968861977</v>
      </c>
      <c r="R83" s="44"/>
      <c r="S83" s="132">
        <v>26</v>
      </c>
      <c r="T83" s="127">
        <f t="shared" si="38"/>
        <v>41.842944015859999</v>
      </c>
      <c r="U83" s="128">
        <f t="shared" si="39"/>
        <v>0</v>
      </c>
      <c r="V83" s="129">
        <f t="shared" si="40"/>
        <v>0.50000000000000255</v>
      </c>
      <c r="W83" s="129">
        <f t="shared" si="64"/>
        <v>83.1</v>
      </c>
      <c r="X83" s="130">
        <f t="shared" si="41"/>
        <v>197</v>
      </c>
      <c r="Y83" s="130">
        <f>'Elevation Data'!H85</f>
        <v>197</v>
      </c>
      <c r="Z83" s="131">
        <f t="shared" si="42"/>
        <v>197</v>
      </c>
      <c r="AA83" s="131">
        <f t="shared" si="43"/>
        <v>132.93181445038599</v>
      </c>
      <c r="AB83" s="131">
        <f>'Elevation Data'!G85</f>
        <v>133.73648645069099</v>
      </c>
      <c r="AC83" s="73">
        <f t="shared" si="44"/>
        <v>0.80467200030500408</v>
      </c>
      <c r="AD83" s="130">
        <f t="shared" si="45"/>
        <v>0</v>
      </c>
    </row>
    <row r="84" spans="1:30" ht="15" customHeight="1" x14ac:dyDescent="0.25">
      <c r="A84" s="31">
        <f t="shared" si="61"/>
        <v>12.228923076923074</v>
      </c>
      <c r="B84" s="31">
        <f t="shared" si="46"/>
        <v>12.248153846153844</v>
      </c>
      <c r="C84" s="112">
        <f t="shared" si="47"/>
        <v>12.238538461538459</v>
      </c>
      <c r="D84" s="34">
        <f t="shared" si="48"/>
        <v>13.415213827257489</v>
      </c>
      <c r="E84" s="34">
        <f t="shared" si="49"/>
        <v>1338.8420455324276</v>
      </c>
      <c r="F84" s="34">
        <f t="shared" si="50"/>
        <v>1701.4488939059077</v>
      </c>
      <c r="G84">
        <f t="shared" si="51"/>
        <v>0</v>
      </c>
      <c r="H84">
        <f t="shared" si="52"/>
        <v>0</v>
      </c>
      <c r="I84" s="34">
        <f t="shared" si="53"/>
        <v>403.50661980630105</v>
      </c>
      <c r="J84">
        <f t="shared" si="54"/>
        <v>2338.8394596802318</v>
      </c>
      <c r="K84">
        <f t="shared" si="55"/>
        <v>3.1393818250741368</v>
      </c>
      <c r="L84">
        <f t="shared" si="56"/>
        <v>1.9230769230769329E-2</v>
      </c>
      <c r="M84" s="26">
        <f t="shared" si="57"/>
        <v>999.99741414780419</v>
      </c>
      <c r="N84" s="34">
        <f t="shared" si="58"/>
        <v>5053.7322263313717</v>
      </c>
      <c r="O84" s="34">
        <f t="shared" si="59"/>
        <v>5053.7322263313717</v>
      </c>
      <c r="P84" s="35">
        <f t="shared" si="60"/>
        <v>3.8052509791962718E-3</v>
      </c>
      <c r="Q84" s="35">
        <f t="shared" si="62"/>
        <v>0.61515763066781604</v>
      </c>
      <c r="R84" s="44"/>
      <c r="S84" s="132">
        <v>26</v>
      </c>
      <c r="T84" s="127">
        <f t="shared" si="38"/>
        <v>41.842944015859999</v>
      </c>
      <c r="U84" s="128">
        <f t="shared" si="39"/>
        <v>0</v>
      </c>
      <c r="V84" s="129">
        <f t="shared" si="40"/>
        <v>0.50000000000000255</v>
      </c>
      <c r="W84" s="129">
        <f t="shared" si="64"/>
        <v>83.6</v>
      </c>
      <c r="X84" s="130">
        <f t="shared" si="41"/>
        <v>197</v>
      </c>
      <c r="Y84" s="130">
        <f>'Elevation Data'!H86</f>
        <v>197</v>
      </c>
      <c r="Z84" s="131">
        <f t="shared" si="42"/>
        <v>197</v>
      </c>
      <c r="AA84" s="131">
        <f t="shared" si="43"/>
        <v>133.73648645069099</v>
      </c>
      <c r="AB84" s="131">
        <f>'Elevation Data'!G86</f>
        <v>134.54115845099599</v>
      </c>
      <c r="AC84" s="73">
        <f t="shared" si="44"/>
        <v>0.80467200030500408</v>
      </c>
      <c r="AD84" s="130">
        <f t="shared" si="45"/>
        <v>0</v>
      </c>
    </row>
    <row r="85" spans="1:30" ht="15" customHeight="1" x14ac:dyDescent="0.25">
      <c r="A85" s="31">
        <f t="shared" si="61"/>
        <v>12.248153846153844</v>
      </c>
      <c r="B85" s="31">
        <f t="shared" si="46"/>
        <v>12.251999999999997</v>
      </c>
      <c r="C85" s="112">
        <f t="shared" si="47"/>
        <v>12.250076923076922</v>
      </c>
      <c r="D85" s="34">
        <f t="shared" si="48"/>
        <v>13.394356700091009</v>
      </c>
      <c r="E85" s="34">
        <f t="shared" si="49"/>
        <v>1338.8768916235554</v>
      </c>
      <c r="F85" s="34">
        <f t="shared" si="50"/>
        <v>1701.4488939059077</v>
      </c>
      <c r="G85">
        <f t="shared" si="51"/>
        <v>0</v>
      </c>
      <c r="H85">
        <f t="shared" si="52"/>
        <v>0</v>
      </c>
      <c r="I85" s="34">
        <f t="shared" si="53"/>
        <v>403.50661980630105</v>
      </c>
      <c r="J85">
        <f t="shared" si="54"/>
        <v>2338.8394596802318</v>
      </c>
      <c r="K85">
        <f t="shared" si="55"/>
        <v>3.1393818250741368</v>
      </c>
      <c r="L85">
        <f t="shared" si="56"/>
        <v>3.8461538461537301E-3</v>
      </c>
      <c r="M85" s="26">
        <f t="shared" si="57"/>
        <v>999.96256805667645</v>
      </c>
      <c r="N85" s="34">
        <f t="shared" si="58"/>
        <v>5053.7709698741119</v>
      </c>
      <c r="O85" s="34">
        <f t="shared" si="59"/>
        <v>5053.7709698741119</v>
      </c>
      <c r="P85" s="35">
        <f t="shared" si="60"/>
        <v>7.6101784193753532E-4</v>
      </c>
      <c r="Q85" s="35">
        <f t="shared" si="62"/>
        <v>0.61591864850975353</v>
      </c>
      <c r="R85" s="44"/>
      <c r="S85" s="132">
        <v>26</v>
      </c>
      <c r="T85" s="127">
        <f t="shared" si="38"/>
        <v>41.842944015859999</v>
      </c>
      <c r="U85" s="128">
        <f t="shared" si="39"/>
        <v>0</v>
      </c>
      <c r="V85" s="129">
        <f t="shared" si="40"/>
        <v>9.999999999999698E-2</v>
      </c>
      <c r="W85" s="129">
        <f t="shared" si="64"/>
        <v>83.699999999999989</v>
      </c>
      <c r="X85" s="130">
        <f t="shared" si="41"/>
        <v>197</v>
      </c>
      <c r="Y85" s="130">
        <f>'Elevation Data'!H87</f>
        <v>197</v>
      </c>
      <c r="Z85" s="131">
        <f t="shared" si="42"/>
        <v>197</v>
      </c>
      <c r="AA85" s="131">
        <f t="shared" si="43"/>
        <v>134.54115845099599</v>
      </c>
      <c r="AB85" s="131">
        <f>'Elevation Data'!G87</f>
        <v>134.70209285105699</v>
      </c>
      <c r="AC85" s="73">
        <f t="shared" si="44"/>
        <v>0.16093440006099513</v>
      </c>
      <c r="AD85" s="130">
        <f t="shared" si="45"/>
        <v>0</v>
      </c>
    </row>
    <row r="86" spans="1:30" ht="15" customHeight="1" x14ac:dyDescent="0.25">
      <c r="A86" s="31">
        <f t="shared" si="61"/>
        <v>12.251999999999997</v>
      </c>
      <c r="B86" s="31">
        <f t="shared" si="46"/>
        <v>12.25584615384615</v>
      </c>
      <c r="C86" s="112">
        <f t="shared" si="47"/>
        <v>12.253923076923073</v>
      </c>
      <c r="D86" s="34">
        <f t="shared" si="48"/>
        <v>13.387515205110546</v>
      </c>
      <c r="E86" s="34">
        <f t="shared" si="49"/>
        <v>1338.8883096848442</v>
      </c>
      <c r="F86" s="34">
        <f t="shared" si="50"/>
        <v>1701.4488939059077</v>
      </c>
      <c r="G86">
        <f t="shared" si="51"/>
        <v>0</v>
      </c>
      <c r="H86">
        <f t="shared" si="52"/>
        <v>0</v>
      </c>
      <c r="I86" s="34">
        <f t="shared" si="53"/>
        <v>403.50661980630105</v>
      </c>
      <c r="J86">
        <f t="shared" si="54"/>
        <v>2338.8394596802318</v>
      </c>
      <c r="K86">
        <f t="shared" si="55"/>
        <v>3.1393818250741368</v>
      </c>
      <c r="L86">
        <f t="shared" si="56"/>
        <v>3.8461538461537301E-3</v>
      </c>
      <c r="M86" s="26">
        <f t="shared" si="57"/>
        <v>999.9511499953876</v>
      </c>
      <c r="N86" s="34">
        <f t="shared" si="58"/>
        <v>5053.7836653764216</v>
      </c>
      <c r="O86" s="34">
        <f t="shared" si="59"/>
        <v>5053.7836653764216</v>
      </c>
      <c r="P86" s="35">
        <f t="shared" si="60"/>
        <v>7.6100724054901947E-4</v>
      </c>
      <c r="Q86" s="35">
        <f t="shared" si="62"/>
        <v>0.61667965575030259</v>
      </c>
      <c r="R86" s="44"/>
      <c r="S86" s="132">
        <v>26</v>
      </c>
      <c r="T86" s="127">
        <f t="shared" si="38"/>
        <v>41.842944015859999</v>
      </c>
      <c r="U86" s="128">
        <f t="shared" si="39"/>
        <v>0</v>
      </c>
      <c r="V86" s="129">
        <f t="shared" si="40"/>
        <v>9.999999999999698E-2</v>
      </c>
      <c r="W86" s="129">
        <f t="shared" si="64"/>
        <v>83.799999999999983</v>
      </c>
      <c r="X86" s="130">
        <f t="shared" si="41"/>
        <v>197</v>
      </c>
      <c r="Y86" s="130">
        <f>'Elevation Data'!H88</f>
        <v>197</v>
      </c>
      <c r="Z86" s="131">
        <f t="shared" si="42"/>
        <v>197</v>
      </c>
      <c r="AA86" s="131">
        <f t="shared" si="43"/>
        <v>134.70209285105699</v>
      </c>
      <c r="AB86" s="131">
        <f>'Elevation Data'!G88</f>
        <v>134.86302725111798</v>
      </c>
      <c r="AC86" s="73">
        <f t="shared" si="44"/>
        <v>0.16093440006099513</v>
      </c>
      <c r="AD86" s="130">
        <f t="shared" si="45"/>
        <v>0</v>
      </c>
    </row>
    <row r="87" spans="1:30" ht="15" customHeight="1" x14ac:dyDescent="0.25">
      <c r="A87" s="31">
        <f t="shared" si="61"/>
        <v>12.25584615384615</v>
      </c>
      <c r="B87" s="31">
        <f t="shared" si="46"/>
        <v>12.259692307692305</v>
      </c>
      <c r="C87" s="112">
        <f t="shared" si="47"/>
        <v>12.257769230769227</v>
      </c>
      <c r="D87" s="34">
        <f t="shared" si="48"/>
        <v>13.380729158786991</v>
      </c>
      <c r="E87" s="34">
        <f t="shared" si="49"/>
        <v>1338.8996293236555</v>
      </c>
      <c r="F87" s="34">
        <f t="shared" si="50"/>
        <v>1701.4488939059077</v>
      </c>
      <c r="G87">
        <f t="shared" si="51"/>
        <v>0</v>
      </c>
      <c r="H87">
        <f t="shared" si="52"/>
        <v>0</v>
      </c>
      <c r="I87" s="34">
        <f t="shared" si="53"/>
        <v>403.50661980630105</v>
      </c>
      <c r="J87">
        <f t="shared" si="54"/>
        <v>2338.8394596802318</v>
      </c>
      <c r="K87">
        <f t="shared" si="55"/>
        <v>3.1393818250741368</v>
      </c>
      <c r="L87">
        <f t="shared" si="56"/>
        <v>3.8461538461544089E-3</v>
      </c>
      <c r="M87" s="26">
        <f t="shared" si="57"/>
        <v>999.93983035657629</v>
      </c>
      <c r="N87" s="34">
        <f t="shared" si="58"/>
        <v>5053.7962516194266</v>
      </c>
      <c r="O87" s="34">
        <f t="shared" si="59"/>
        <v>5053.7962516194266</v>
      </c>
      <c r="P87" s="35">
        <f t="shared" si="60"/>
        <v>7.6099673056998819E-4</v>
      </c>
      <c r="Q87" s="35">
        <f t="shared" si="62"/>
        <v>0.61744065248087254</v>
      </c>
      <c r="R87" s="44"/>
      <c r="S87" s="132">
        <v>26</v>
      </c>
      <c r="T87" s="127">
        <f t="shared" si="38"/>
        <v>41.842944015859999</v>
      </c>
      <c r="U87" s="128">
        <f t="shared" si="39"/>
        <v>0</v>
      </c>
      <c r="V87" s="129">
        <f t="shared" si="40"/>
        <v>0.10000000000001463</v>
      </c>
      <c r="W87" s="129">
        <f t="shared" si="64"/>
        <v>83.899999999999991</v>
      </c>
      <c r="X87" s="130">
        <f t="shared" si="41"/>
        <v>197</v>
      </c>
      <c r="Y87" s="130">
        <f>'Elevation Data'!H89</f>
        <v>197</v>
      </c>
      <c r="Z87" s="131">
        <f t="shared" si="42"/>
        <v>197</v>
      </c>
      <c r="AA87" s="131">
        <f t="shared" si="43"/>
        <v>134.86302725111798</v>
      </c>
      <c r="AB87" s="131">
        <f>'Elevation Data'!G89</f>
        <v>135.02396165117901</v>
      </c>
      <c r="AC87" s="73">
        <f t="shared" si="44"/>
        <v>0.16093440006102355</v>
      </c>
      <c r="AD87" s="130">
        <f t="shared" si="45"/>
        <v>0</v>
      </c>
    </row>
    <row r="88" spans="1:30" ht="15" customHeight="1" x14ac:dyDescent="0.25">
      <c r="A88" s="31">
        <f t="shared" si="61"/>
        <v>12.259692307692305</v>
      </c>
      <c r="B88" s="31">
        <f t="shared" si="46"/>
        <v>12.267384615384612</v>
      </c>
      <c r="C88" s="112">
        <f t="shared" si="47"/>
        <v>12.26353846153846</v>
      </c>
      <c r="D88" s="34">
        <f t="shared" si="48"/>
        <v>13.370654066266127</v>
      </c>
      <c r="E88" s="34">
        <f t="shared" si="49"/>
        <v>1338.9164245360332</v>
      </c>
      <c r="F88" s="34">
        <f t="shared" si="50"/>
        <v>1701.4488939059077</v>
      </c>
      <c r="G88">
        <f t="shared" si="51"/>
        <v>0</v>
      </c>
      <c r="H88">
        <f t="shared" si="52"/>
        <v>0</v>
      </c>
      <c r="I88" s="34">
        <f t="shared" si="53"/>
        <v>403.50661980630105</v>
      </c>
      <c r="J88">
        <f t="shared" si="54"/>
        <v>2338.8394596802318</v>
      </c>
      <c r="K88">
        <f t="shared" si="55"/>
        <v>3.1393818250741368</v>
      </c>
      <c r="L88">
        <f t="shared" si="56"/>
        <v>7.6923076923074603E-3</v>
      </c>
      <c r="M88" s="26">
        <f t="shared" si="57"/>
        <v>999.92303514419859</v>
      </c>
      <c r="N88" s="34">
        <f t="shared" si="58"/>
        <v>5053.8149264423082</v>
      </c>
      <c r="O88" s="34">
        <f t="shared" si="59"/>
        <v>5053.8149264423082</v>
      </c>
      <c r="P88" s="35">
        <f t="shared" si="60"/>
        <v>1.5219622734325214E-3</v>
      </c>
      <c r="Q88" s="35">
        <f t="shared" si="62"/>
        <v>0.61896261475430503</v>
      </c>
      <c r="R88" s="44"/>
      <c r="S88" s="132">
        <v>26</v>
      </c>
      <c r="T88" s="127">
        <f t="shared" si="38"/>
        <v>41.842944015859999</v>
      </c>
      <c r="U88" s="128">
        <f t="shared" si="39"/>
        <v>0</v>
      </c>
      <c r="V88" s="129">
        <f t="shared" si="40"/>
        <v>0.19999999999999396</v>
      </c>
      <c r="W88" s="129">
        <f>V88+W87</f>
        <v>84.09999999999998</v>
      </c>
      <c r="X88" s="130">
        <f t="shared" si="41"/>
        <v>197</v>
      </c>
      <c r="Y88" s="130">
        <f>'Elevation Data'!H90</f>
        <v>197</v>
      </c>
      <c r="Z88" s="131">
        <f t="shared" si="42"/>
        <v>197</v>
      </c>
      <c r="AA88" s="131">
        <f t="shared" si="43"/>
        <v>135.02396165117901</v>
      </c>
      <c r="AB88" s="131">
        <f>'Elevation Data'!G90</f>
        <v>135.345830451301</v>
      </c>
      <c r="AC88" s="73">
        <f t="shared" si="44"/>
        <v>0.32186880012199026</v>
      </c>
      <c r="AD88" s="130">
        <f t="shared" si="45"/>
        <v>0</v>
      </c>
    </row>
    <row r="89" spans="1:30" ht="15" customHeight="1" x14ac:dyDescent="0.25">
      <c r="A89" s="31">
        <f t="shared" si="61"/>
        <v>12.267384615384612</v>
      </c>
      <c r="B89" s="31">
        <f t="shared" si="46"/>
        <v>12.309692307692305</v>
      </c>
      <c r="C89" s="112">
        <f t="shared" si="47"/>
        <v>12.288538461538458</v>
      </c>
      <c r="D89" s="34">
        <f t="shared" si="48"/>
        <v>13.328437520789791</v>
      </c>
      <c r="E89" s="34">
        <f t="shared" si="49"/>
        <v>1338.9866592651317</v>
      </c>
      <c r="F89" s="34">
        <f t="shared" si="50"/>
        <v>1701.4488939059077</v>
      </c>
      <c r="G89">
        <f t="shared" si="51"/>
        <v>0</v>
      </c>
      <c r="H89">
        <f t="shared" si="52"/>
        <v>0</v>
      </c>
      <c r="I89" s="34">
        <f t="shared" si="53"/>
        <v>403.50661980630105</v>
      </c>
      <c r="J89">
        <f t="shared" si="54"/>
        <v>2338.8394596802318</v>
      </c>
      <c r="K89">
        <f t="shared" si="55"/>
        <v>3.1393818250741368</v>
      </c>
      <c r="L89">
        <f t="shared" si="56"/>
        <v>4.2307692307692386E-2</v>
      </c>
      <c r="M89" s="26">
        <f t="shared" si="57"/>
        <v>999.85280041510009</v>
      </c>
      <c r="N89" s="34">
        <f t="shared" si="58"/>
        <v>5053.8930255301384</v>
      </c>
      <c r="O89" s="34">
        <f t="shared" si="59"/>
        <v>5053.8930255301384</v>
      </c>
      <c r="P89" s="35">
        <f t="shared" si="60"/>
        <v>8.3700751913936642E-3</v>
      </c>
      <c r="Q89" s="35">
        <f t="shared" si="62"/>
        <v>0.62733268994569868</v>
      </c>
      <c r="R89" s="44"/>
      <c r="S89" s="132">
        <v>26</v>
      </c>
      <c r="T89" s="127">
        <f t="shared" si="38"/>
        <v>41.842944015859999</v>
      </c>
      <c r="U89" s="128">
        <f t="shared" si="39"/>
        <v>0</v>
      </c>
      <c r="V89" s="129">
        <f t="shared" si="40"/>
        <v>1.1000000000000021</v>
      </c>
      <c r="W89" s="129">
        <f t="shared" ref="W89:W96" si="65">V89+W88</f>
        <v>85.199999999999989</v>
      </c>
      <c r="X89" s="130">
        <f t="shared" si="41"/>
        <v>197</v>
      </c>
      <c r="Y89" s="130">
        <f>'Elevation Data'!H91</f>
        <v>197</v>
      </c>
      <c r="Z89" s="131">
        <f t="shared" si="42"/>
        <v>197</v>
      </c>
      <c r="AA89" s="131">
        <f t="shared" si="43"/>
        <v>135.345830451301</v>
      </c>
      <c r="AB89" s="131">
        <f>'Elevation Data'!G91</f>
        <v>137.116108851972</v>
      </c>
      <c r="AC89" s="73">
        <f t="shared" si="44"/>
        <v>1.7702784006710033</v>
      </c>
      <c r="AD89" s="130">
        <f t="shared" si="45"/>
        <v>0</v>
      </c>
    </row>
    <row r="90" spans="1:30" ht="15" customHeight="1" x14ac:dyDescent="0.25">
      <c r="A90" s="31">
        <f t="shared" si="61"/>
        <v>12.309692307692305</v>
      </c>
      <c r="B90" s="31">
        <f t="shared" si="46"/>
        <v>12.325076923076921</v>
      </c>
      <c r="C90" s="112">
        <f t="shared" si="47"/>
        <v>12.317384615384613</v>
      </c>
      <c r="D90" s="34">
        <f t="shared" si="48"/>
        <v>13.282639492844865</v>
      </c>
      <c r="E90" s="34">
        <f t="shared" si="49"/>
        <v>1339.0625961203405</v>
      </c>
      <c r="F90" s="34">
        <f t="shared" si="50"/>
        <v>1701.4488939059077</v>
      </c>
      <c r="G90">
        <f t="shared" si="51"/>
        <v>0</v>
      </c>
      <c r="H90">
        <f t="shared" si="52"/>
        <v>0</v>
      </c>
      <c r="I90" s="34">
        <f t="shared" si="53"/>
        <v>403.50661980630105</v>
      </c>
      <c r="J90">
        <f t="shared" si="54"/>
        <v>2338.8394596802318</v>
      </c>
      <c r="K90">
        <f t="shared" si="55"/>
        <v>3.1393818250741368</v>
      </c>
      <c r="L90">
        <f t="shared" si="56"/>
        <v>1.5384615384614921E-2</v>
      </c>
      <c r="M90" s="26">
        <f t="shared" si="57"/>
        <v>999.77686355989135</v>
      </c>
      <c r="N90" s="34">
        <f t="shared" si="58"/>
        <v>5053.977472755937</v>
      </c>
      <c r="O90" s="34">
        <f t="shared" si="59"/>
        <v>5053.977472755937</v>
      </c>
      <c r="P90" s="35">
        <f t="shared" si="60"/>
        <v>3.0433816927796075E-3</v>
      </c>
      <c r="Q90" s="35">
        <f t="shared" si="62"/>
        <v>0.63037607163847831</v>
      </c>
      <c r="R90" s="44"/>
      <c r="S90" s="132">
        <v>26</v>
      </c>
      <c r="T90" s="127">
        <f t="shared" si="38"/>
        <v>41.842944015859999</v>
      </c>
      <c r="U90" s="128">
        <f t="shared" si="39"/>
        <v>0</v>
      </c>
      <c r="V90" s="129">
        <f t="shared" si="40"/>
        <v>0.39999999999998792</v>
      </c>
      <c r="W90" s="129">
        <f t="shared" si="65"/>
        <v>85.59999999999998</v>
      </c>
      <c r="X90" s="130">
        <f t="shared" si="41"/>
        <v>197</v>
      </c>
      <c r="Y90" s="130">
        <f>'Elevation Data'!H92</f>
        <v>197</v>
      </c>
      <c r="Z90" s="131">
        <f t="shared" si="42"/>
        <v>197</v>
      </c>
      <c r="AA90" s="131">
        <f t="shared" si="43"/>
        <v>137.116108851972</v>
      </c>
      <c r="AB90" s="131">
        <f>'Elevation Data'!G92</f>
        <v>137.75984645221598</v>
      </c>
      <c r="AC90" s="73">
        <f t="shared" si="44"/>
        <v>0.64373760024398052</v>
      </c>
      <c r="AD90" s="130">
        <f t="shared" si="45"/>
        <v>0</v>
      </c>
    </row>
    <row r="91" spans="1:30" ht="15" customHeight="1" x14ac:dyDescent="0.25">
      <c r="A91" s="31">
        <f t="shared" si="61"/>
        <v>12.325076923076921</v>
      </c>
      <c r="B91" s="31">
        <f t="shared" si="46"/>
        <v>12.328923076923076</v>
      </c>
      <c r="C91" s="112">
        <f t="shared" si="47"/>
        <v>12.326999999999998</v>
      </c>
      <c r="D91" s="34">
        <f t="shared" si="48"/>
        <v>13.268067449820791</v>
      </c>
      <c r="E91" s="34">
        <f t="shared" si="49"/>
        <v>1339.0867018245183</v>
      </c>
      <c r="F91" s="34">
        <f t="shared" si="50"/>
        <v>1701.4488939059077</v>
      </c>
      <c r="G91">
        <f t="shared" si="51"/>
        <v>0</v>
      </c>
      <c r="H91">
        <f t="shared" si="52"/>
        <v>0</v>
      </c>
      <c r="I91" s="34">
        <f t="shared" si="53"/>
        <v>403.50661980630105</v>
      </c>
      <c r="J91">
        <f t="shared" si="54"/>
        <v>2338.8394596802318</v>
      </c>
      <c r="K91">
        <f t="shared" si="55"/>
        <v>3.1393818250741368</v>
      </c>
      <c r="L91">
        <f t="shared" si="56"/>
        <v>3.8461538461544089E-3</v>
      </c>
      <c r="M91" s="26">
        <f t="shared" si="57"/>
        <v>999.75275785571353</v>
      </c>
      <c r="N91" s="34">
        <f t="shared" si="58"/>
        <v>5054.0042816630857</v>
      </c>
      <c r="O91" s="34">
        <f t="shared" si="59"/>
        <v>5054.0042816630857</v>
      </c>
      <c r="P91" s="35">
        <f t="shared" si="60"/>
        <v>7.6082304258856461E-4</v>
      </c>
      <c r="Q91" s="35">
        <f t="shared" si="62"/>
        <v>0.63113689468106682</v>
      </c>
      <c r="R91" s="44"/>
      <c r="S91" s="132">
        <v>26</v>
      </c>
      <c r="T91" s="127">
        <f t="shared" si="38"/>
        <v>41.842944015859999</v>
      </c>
      <c r="U91" s="128">
        <f t="shared" si="39"/>
        <v>0</v>
      </c>
      <c r="V91" s="129">
        <f t="shared" si="40"/>
        <v>0.10000000000001463</v>
      </c>
      <c r="W91" s="129">
        <f t="shared" si="65"/>
        <v>85.699999999999989</v>
      </c>
      <c r="X91" s="130">
        <f t="shared" si="41"/>
        <v>197</v>
      </c>
      <c r="Y91" s="130">
        <f>'Elevation Data'!H93</f>
        <v>197</v>
      </c>
      <c r="Z91" s="131">
        <f t="shared" si="42"/>
        <v>197</v>
      </c>
      <c r="AA91" s="131">
        <f t="shared" si="43"/>
        <v>137.75984645221598</v>
      </c>
      <c r="AB91" s="131">
        <f>'Elevation Data'!G93</f>
        <v>137.92078085227701</v>
      </c>
      <c r="AC91" s="73">
        <f t="shared" si="44"/>
        <v>0.16093440006102355</v>
      </c>
      <c r="AD91" s="130">
        <f t="shared" si="45"/>
        <v>0</v>
      </c>
    </row>
    <row r="92" spans="1:30" ht="15" customHeight="1" x14ac:dyDescent="0.25">
      <c r="A92" s="31">
        <f t="shared" si="61"/>
        <v>12.328923076923076</v>
      </c>
      <c r="B92" s="31">
        <f t="shared" si="46"/>
        <v>12.51353846153846</v>
      </c>
      <c r="C92" s="112">
        <f t="shared" si="47"/>
        <v>12.421230769230768</v>
      </c>
      <c r="D92" s="34">
        <f t="shared" si="48"/>
        <v>13.143639172374748</v>
      </c>
      <c r="E92" s="34">
        <f t="shared" si="49"/>
        <v>1339.291437203703</v>
      </c>
      <c r="F92" s="34">
        <f t="shared" si="50"/>
        <v>1701.4488939059077</v>
      </c>
      <c r="G92">
        <f t="shared" si="51"/>
        <v>0</v>
      </c>
      <c r="H92">
        <f t="shared" si="52"/>
        <v>0</v>
      </c>
      <c r="I92" s="34">
        <f t="shared" si="53"/>
        <v>403.50661980630105</v>
      </c>
      <c r="J92">
        <f t="shared" si="54"/>
        <v>2338.8394596802318</v>
      </c>
      <c r="K92">
        <f t="shared" si="55"/>
        <v>3.1393818250741368</v>
      </c>
      <c r="L92">
        <f t="shared" si="56"/>
        <v>0.18461538461538446</v>
      </c>
      <c r="M92" s="26">
        <f t="shared" si="57"/>
        <v>999.54802247652879</v>
      </c>
      <c r="N92" s="34">
        <f t="shared" si="58"/>
        <v>5054.2320077739887</v>
      </c>
      <c r="O92" s="34">
        <f t="shared" si="59"/>
        <v>5054.2320077739887</v>
      </c>
      <c r="P92" s="35">
        <f t="shared" si="60"/>
        <v>3.6510382255349486E-2</v>
      </c>
      <c r="Q92" s="35">
        <f t="shared" si="62"/>
        <v>0.66764727693641635</v>
      </c>
      <c r="R92" s="44"/>
      <c r="S92" s="132">
        <v>26</v>
      </c>
      <c r="T92" s="127">
        <f t="shared" si="38"/>
        <v>41.842944015859999</v>
      </c>
      <c r="U92" s="128">
        <f t="shared" si="39"/>
        <v>0</v>
      </c>
      <c r="V92" s="129">
        <f t="shared" si="40"/>
        <v>4.7999999999999963</v>
      </c>
      <c r="W92" s="129">
        <f t="shared" si="65"/>
        <v>90.499999999999986</v>
      </c>
      <c r="X92" s="130">
        <f t="shared" si="41"/>
        <v>197</v>
      </c>
      <c r="Y92" s="130">
        <f>'Elevation Data'!H94</f>
        <v>197</v>
      </c>
      <c r="Z92" s="131">
        <f t="shared" si="42"/>
        <v>197</v>
      </c>
      <c r="AA92" s="131">
        <f t="shared" si="43"/>
        <v>137.92078085227701</v>
      </c>
      <c r="AB92" s="131">
        <f>'Elevation Data'!G94</f>
        <v>145.645632055205</v>
      </c>
      <c r="AC92" s="73">
        <f t="shared" si="44"/>
        <v>7.7248512029279937</v>
      </c>
      <c r="AD92" s="130">
        <f t="shared" si="45"/>
        <v>0</v>
      </c>
    </row>
    <row r="93" spans="1:30" ht="15" customHeight="1" x14ac:dyDescent="0.25">
      <c r="A93" s="31">
        <f t="shared" si="61"/>
        <v>12.51353846153846</v>
      </c>
      <c r="B93" s="31">
        <f t="shared" si="46"/>
        <v>12.586615384615383</v>
      </c>
      <c r="C93" s="112">
        <f t="shared" si="47"/>
        <v>12.550076923076922</v>
      </c>
      <c r="D93" s="34">
        <f t="shared" si="48"/>
        <v>13.027548734301121</v>
      </c>
      <c r="E93" s="34">
        <f t="shared" si="49"/>
        <v>1339.4806794751325</v>
      </c>
      <c r="F93" s="34">
        <f t="shared" si="50"/>
        <v>1701.4488939059077</v>
      </c>
      <c r="G93">
        <f t="shared" si="51"/>
        <v>0</v>
      </c>
      <c r="H93">
        <f t="shared" si="52"/>
        <v>0</v>
      </c>
      <c r="I93" s="34">
        <f t="shared" si="53"/>
        <v>403.50661980630105</v>
      </c>
      <c r="J93">
        <f t="shared" si="54"/>
        <v>2338.8394596802318</v>
      </c>
      <c r="K93">
        <f t="shared" si="55"/>
        <v>3.1393818250741368</v>
      </c>
      <c r="L93">
        <f t="shared" si="56"/>
        <v>7.3076923076922901E-2</v>
      </c>
      <c r="M93" s="26">
        <f t="shared" si="57"/>
        <v>999.35878020509927</v>
      </c>
      <c r="N93" s="34">
        <f t="shared" si="58"/>
        <v>5054.4425515963803</v>
      </c>
      <c r="O93" s="34">
        <f t="shared" si="59"/>
        <v>5054.4425515963803</v>
      </c>
      <c r="P93" s="35">
        <f t="shared" si="60"/>
        <v>1.4448688250345381E-2</v>
      </c>
      <c r="Q93" s="35">
        <f t="shared" si="62"/>
        <v>0.68209596518676174</v>
      </c>
      <c r="R93" s="44"/>
      <c r="S93" s="132">
        <v>26</v>
      </c>
      <c r="T93" s="127">
        <f t="shared" si="38"/>
        <v>41.842944015859999</v>
      </c>
      <c r="U93" s="128">
        <f t="shared" si="39"/>
        <v>0</v>
      </c>
      <c r="V93" s="129">
        <f t="shared" si="40"/>
        <v>1.8999999999999955</v>
      </c>
      <c r="W93" s="129">
        <f t="shared" si="65"/>
        <v>92.399999999999977</v>
      </c>
      <c r="X93" s="130">
        <f t="shared" si="41"/>
        <v>197</v>
      </c>
      <c r="Y93" s="130">
        <f>'Elevation Data'!H95</f>
        <v>197</v>
      </c>
      <c r="Z93" s="131">
        <f t="shared" si="42"/>
        <v>197</v>
      </c>
      <c r="AA93" s="131">
        <f t="shared" si="43"/>
        <v>145.645632055205</v>
      </c>
      <c r="AB93" s="131">
        <f>'Elevation Data'!G95</f>
        <v>148.70338565636399</v>
      </c>
      <c r="AC93" s="73">
        <f t="shared" si="44"/>
        <v>3.0577536011589928</v>
      </c>
      <c r="AD93" s="130">
        <f t="shared" si="45"/>
        <v>0</v>
      </c>
    </row>
    <row r="94" spans="1:30" ht="15" customHeight="1" x14ac:dyDescent="0.25">
      <c r="A94" s="31">
        <f t="shared" si="61"/>
        <v>12.586615384615383</v>
      </c>
      <c r="B94" s="31">
        <f t="shared" si="46"/>
        <v>12.709692307692306</v>
      </c>
      <c r="C94" s="112">
        <f t="shared" si="47"/>
        <v>12.648153846153845</v>
      </c>
      <c r="D94" s="34">
        <f t="shared" si="48"/>
        <v>12.981082624708364</v>
      </c>
      <c r="E94" s="34">
        <f t="shared" si="49"/>
        <v>1339.5559455041566</v>
      </c>
      <c r="F94" s="34">
        <f t="shared" si="50"/>
        <v>1701.4488939059077</v>
      </c>
      <c r="G94">
        <f t="shared" si="51"/>
        <v>0</v>
      </c>
      <c r="H94">
        <f t="shared" si="52"/>
        <v>0</v>
      </c>
      <c r="I94" s="34">
        <f t="shared" si="53"/>
        <v>403.50661980630105</v>
      </c>
      <c r="J94">
        <f t="shared" si="54"/>
        <v>2338.8394596802318</v>
      </c>
      <c r="K94">
        <f t="shared" si="55"/>
        <v>3.1393818250741368</v>
      </c>
      <c r="L94">
        <f t="shared" si="56"/>
        <v>0.12307692307692276</v>
      </c>
      <c r="M94" s="26">
        <f t="shared" si="57"/>
        <v>999.28351417607519</v>
      </c>
      <c r="N94" s="34">
        <f t="shared" si="58"/>
        <v>5054.5263032652292</v>
      </c>
      <c r="O94" s="34">
        <f t="shared" si="59"/>
        <v>5054.5263032652292</v>
      </c>
      <c r="P94" s="35">
        <f t="shared" si="60"/>
        <v>2.4332396910633325E-2</v>
      </c>
      <c r="Q94" s="35">
        <f t="shared" si="62"/>
        <v>0.70642836209739501</v>
      </c>
      <c r="R94" s="44"/>
      <c r="S94" s="132">
        <v>26</v>
      </c>
      <c r="T94" s="127">
        <f t="shared" si="38"/>
        <v>41.842944015859999</v>
      </c>
      <c r="U94" s="128">
        <f t="shared" si="39"/>
        <v>0</v>
      </c>
      <c r="V94" s="129">
        <f t="shared" si="40"/>
        <v>3.1999999999999917</v>
      </c>
      <c r="W94" s="129">
        <f t="shared" si="65"/>
        <v>95.599999999999966</v>
      </c>
      <c r="X94" s="130">
        <f t="shared" si="41"/>
        <v>197</v>
      </c>
      <c r="Y94" s="130">
        <f>'Elevation Data'!H96</f>
        <v>197</v>
      </c>
      <c r="Z94" s="131">
        <f t="shared" si="42"/>
        <v>197</v>
      </c>
      <c r="AA94" s="131">
        <f t="shared" si="43"/>
        <v>148.70338565636399</v>
      </c>
      <c r="AB94" s="131">
        <f>'Elevation Data'!G96</f>
        <v>153.85328645831598</v>
      </c>
      <c r="AC94" s="73">
        <f t="shared" si="44"/>
        <v>5.1499008019519863</v>
      </c>
      <c r="AD94" s="130">
        <f t="shared" si="45"/>
        <v>0</v>
      </c>
    </row>
    <row r="95" spans="1:30" ht="15" customHeight="1" x14ac:dyDescent="0.25">
      <c r="A95" s="31">
        <f t="shared" si="61"/>
        <v>12.709692307692306</v>
      </c>
      <c r="B95" s="31">
        <f t="shared" si="46"/>
        <v>12.798153846153845</v>
      </c>
      <c r="C95" s="112">
        <f t="shared" si="47"/>
        <v>12.753923076923076</v>
      </c>
      <c r="D95" s="34">
        <f t="shared" si="48"/>
        <v>12.971593355806505</v>
      </c>
      <c r="E95" s="34">
        <f t="shared" si="49"/>
        <v>1339.571282556994</v>
      </c>
      <c r="F95" s="34">
        <f t="shared" si="50"/>
        <v>1701.4488939059077</v>
      </c>
      <c r="G95">
        <f t="shared" si="51"/>
        <v>0</v>
      </c>
      <c r="H95">
        <f t="shared" si="52"/>
        <v>0</v>
      </c>
      <c r="I95" s="34">
        <f t="shared" si="53"/>
        <v>403.50661980630105</v>
      </c>
      <c r="J95">
        <f t="shared" si="54"/>
        <v>2338.8394596802318</v>
      </c>
      <c r="K95">
        <f t="shared" si="55"/>
        <v>3.1393818250741368</v>
      </c>
      <c r="L95">
        <f t="shared" si="56"/>
        <v>8.8461538461539188E-2</v>
      </c>
      <c r="M95" s="26">
        <f t="shared" si="57"/>
        <v>999.26817712323782</v>
      </c>
      <c r="N95" s="34">
        <f t="shared" si="58"/>
        <v>5054.5433703913932</v>
      </c>
      <c r="O95" s="34">
        <f t="shared" si="59"/>
        <v>5054.5433703913932</v>
      </c>
      <c r="P95" s="35">
        <f t="shared" si="60"/>
        <v>1.7488582806864786E-2</v>
      </c>
      <c r="Q95" s="35">
        <f t="shared" si="62"/>
        <v>0.72391694490425984</v>
      </c>
      <c r="R95" s="44"/>
      <c r="S95" s="132">
        <v>26</v>
      </c>
      <c r="T95" s="127">
        <f t="shared" si="38"/>
        <v>41.842944015859999</v>
      </c>
      <c r="U95" s="128">
        <f t="shared" si="39"/>
        <v>0</v>
      </c>
      <c r="V95" s="129">
        <f t="shared" si="40"/>
        <v>2.3000000000000189</v>
      </c>
      <c r="W95" s="129">
        <f t="shared" si="65"/>
        <v>97.899999999999991</v>
      </c>
      <c r="X95" s="130">
        <f t="shared" si="41"/>
        <v>197</v>
      </c>
      <c r="Y95" s="130">
        <f>'Elevation Data'!H97</f>
        <v>197</v>
      </c>
      <c r="Z95" s="131">
        <f t="shared" si="42"/>
        <v>197</v>
      </c>
      <c r="AA95" s="131">
        <f t="shared" si="43"/>
        <v>153.85328645831598</v>
      </c>
      <c r="AB95" s="131">
        <f>'Elevation Data'!G97</f>
        <v>157.55477765971901</v>
      </c>
      <c r="AC95" s="73">
        <f t="shared" si="44"/>
        <v>3.7014912014030301</v>
      </c>
      <c r="AD95" s="130">
        <f t="shared" si="45"/>
        <v>0</v>
      </c>
    </row>
    <row r="96" spans="1:30" ht="15" customHeight="1" x14ac:dyDescent="0.25">
      <c r="A96" s="31">
        <f t="shared" si="61"/>
        <v>12.798153846153845</v>
      </c>
      <c r="B96" s="31">
        <f t="shared" si="46"/>
        <v>12.805846153846153</v>
      </c>
      <c r="C96" s="112">
        <f t="shared" si="47"/>
        <v>12.802</v>
      </c>
      <c r="D96" s="34">
        <f t="shared" si="48"/>
        <v>12.981217376415444</v>
      </c>
      <c r="E96" s="34">
        <f t="shared" si="49"/>
        <v>1339.5557276290685</v>
      </c>
      <c r="F96" s="34">
        <f t="shared" si="50"/>
        <v>1701.4488939059077</v>
      </c>
      <c r="G96">
        <f t="shared" si="51"/>
        <v>0</v>
      </c>
      <c r="H96">
        <f t="shared" si="52"/>
        <v>0</v>
      </c>
      <c r="I96" s="34">
        <f t="shared" si="53"/>
        <v>403.50661980630105</v>
      </c>
      <c r="J96">
        <f t="shared" si="54"/>
        <v>2338.8394596802318</v>
      </c>
      <c r="K96">
        <f t="shared" si="55"/>
        <v>3.1393818250741368</v>
      </c>
      <c r="L96">
        <f t="shared" si="56"/>
        <v>7.6923076923074603E-3</v>
      </c>
      <c r="M96" s="26">
        <f t="shared" si="57"/>
        <v>999.28373205116327</v>
      </c>
      <c r="N96" s="34">
        <f t="shared" si="58"/>
        <v>5054.5260608153703</v>
      </c>
      <c r="O96" s="34">
        <f t="shared" si="59"/>
        <v>5054.5260608153703</v>
      </c>
      <c r="P96" s="35">
        <f t="shared" si="60"/>
        <v>1.5207752114379403E-3</v>
      </c>
      <c r="Q96" s="35">
        <f t="shared" si="62"/>
        <v>0.72543772011569774</v>
      </c>
      <c r="R96" s="44"/>
      <c r="S96" s="132">
        <v>26</v>
      </c>
      <c r="T96" s="127">
        <f t="shared" si="38"/>
        <v>41.842944015859999</v>
      </c>
      <c r="U96" s="128">
        <f t="shared" si="39"/>
        <v>0</v>
      </c>
      <c r="V96" s="129">
        <f>AC96/1.60934400061</f>
        <v>0.19999999999999396</v>
      </c>
      <c r="W96" s="129">
        <f t="shared" si="65"/>
        <v>98.09999999999998</v>
      </c>
      <c r="X96" s="130">
        <f t="shared" si="41"/>
        <v>197</v>
      </c>
      <c r="Y96" s="130">
        <f>'Elevation Data'!H98</f>
        <v>197</v>
      </c>
      <c r="Z96" s="131">
        <f t="shared" si="42"/>
        <v>197</v>
      </c>
      <c r="AA96" s="131">
        <f t="shared" si="43"/>
        <v>157.55477765971901</v>
      </c>
      <c r="AB96" s="131">
        <f>'Elevation Data'!G98</f>
        <v>157.876646459841</v>
      </c>
      <c r="AC96" s="73">
        <f t="shared" si="44"/>
        <v>0.32186880012199026</v>
      </c>
      <c r="AD96" s="130">
        <f t="shared" si="45"/>
        <v>0</v>
      </c>
    </row>
    <row r="97" spans="1:30" ht="15" customHeight="1" x14ac:dyDescent="0.25">
      <c r="A97" s="92">
        <f t="shared" si="61"/>
        <v>12.805846153846153</v>
      </c>
      <c r="B97" s="92">
        <f t="shared" si="46"/>
        <v>12.90251282051282</v>
      </c>
      <c r="C97" s="134">
        <f t="shared" si="47"/>
        <v>12.854179487179486</v>
      </c>
      <c r="D97" s="87">
        <f t="shared" si="48"/>
        <v>13.001518860274189</v>
      </c>
      <c r="E97" s="87">
        <f t="shared" si="49"/>
        <v>1339.5228765653287</v>
      </c>
      <c r="F97" s="87"/>
      <c r="G97" s="133">
        <f t="shared" si="51"/>
        <v>0</v>
      </c>
      <c r="H97" s="133">
        <f t="shared" si="52"/>
        <v>0</v>
      </c>
      <c r="I97" s="87"/>
      <c r="J97" s="133"/>
      <c r="K97" s="133"/>
      <c r="L97" s="133">
        <f t="shared" si="56"/>
        <v>9.6666666666666692E-2</v>
      </c>
      <c r="M97" s="89"/>
      <c r="N97" s="87"/>
      <c r="O97" s="87"/>
      <c r="P97" s="135">
        <f>-E97*L97*0.66/$AI$27</f>
        <v>-2.1581201900219189E-2</v>
      </c>
      <c r="Q97" s="135">
        <f t="shared" si="62"/>
        <v>0.70385651821547857</v>
      </c>
      <c r="R97" s="44"/>
      <c r="S97" s="86">
        <v>60</v>
      </c>
      <c r="T97" s="87">
        <f t="shared" si="38"/>
        <v>96.560640036599992</v>
      </c>
      <c r="U97" s="88">
        <f t="shared" si="39"/>
        <v>0</v>
      </c>
      <c r="V97" s="89">
        <f t="shared" si="40"/>
        <v>5.8000000000000016</v>
      </c>
      <c r="W97" s="89">
        <f>V97+W96</f>
        <v>103.89999999999998</v>
      </c>
      <c r="X97" s="90">
        <f t="shared" si="41"/>
        <v>197</v>
      </c>
      <c r="Y97" s="90">
        <f>'Elevation Data'!H99</f>
        <v>197</v>
      </c>
      <c r="Z97" s="91">
        <f t="shared" si="42"/>
        <v>197</v>
      </c>
      <c r="AA97" s="91">
        <f t="shared" si="43"/>
        <v>157.876646459841</v>
      </c>
      <c r="AB97" s="91">
        <f>'Elevation Data'!G99</f>
        <v>167.210841663379</v>
      </c>
      <c r="AC97" s="92">
        <f t="shared" si="44"/>
        <v>9.3341952035380018</v>
      </c>
      <c r="AD97" s="90">
        <f t="shared" si="45"/>
        <v>0</v>
      </c>
    </row>
    <row r="98" spans="1:30" ht="15" customHeight="1" x14ac:dyDescent="0.25">
      <c r="A98" s="92">
        <f t="shared" si="61"/>
        <v>12.90251282051282</v>
      </c>
      <c r="B98" s="92">
        <f t="shared" si="46"/>
        <v>12.919179487179488</v>
      </c>
      <c r="C98" s="134">
        <f t="shared" si="47"/>
        <v>12.910846153846155</v>
      </c>
      <c r="D98" s="87">
        <f t="shared" si="48"/>
        <v>13.035183914286208</v>
      </c>
      <c r="E98" s="87">
        <f t="shared" si="49"/>
        <v>1339.4682857457876</v>
      </c>
      <c r="F98" s="87"/>
      <c r="G98" s="133">
        <f t="shared" si="51"/>
        <v>0</v>
      </c>
      <c r="H98" s="133">
        <f t="shared" si="52"/>
        <v>0</v>
      </c>
      <c r="I98" s="87"/>
      <c r="J98" s="133"/>
      <c r="K98" s="133"/>
      <c r="L98" s="133">
        <f t="shared" si="56"/>
        <v>1.6666666666666753E-2</v>
      </c>
      <c r="M98" s="89"/>
      <c r="N98" s="87"/>
      <c r="O98" s="87"/>
      <c r="P98" s="135">
        <f t="shared" ref="P98:P123" si="66">-E98*L98*0.66/$AI$27</f>
        <v>-3.7207452381827627E-3</v>
      </c>
      <c r="Q98" s="135">
        <f t="shared" si="62"/>
        <v>0.70013577297729579</v>
      </c>
      <c r="R98" s="44"/>
      <c r="S98" s="86">
        <v>60</v>
      </c>
      <c r="T98" s="87">
        <f t="shared" si="38"/>
        <v>96.560640036599992</v>
      </c>
      <c r="U98" s="88">
        <f t="shared" si="39"/>
        <v>0</v>
      </c>
      <c r="V98" s="89">
        <f t="shared" si="40"/>
        <v>1.0000000000000051</v>
      </c>
      <c r="W98" s="89">
        <f t="shared" ref="W98:W122" si="67">V98+W97</f>
        <v>104.89999999999998</v>
      </c>
      <c r="X98" s="90">
        <f t="shared" si="41"/>
        <v>197</v>
      </c>
      <c r="Y98" s="90">
        <f>'Elevation Data'!H100</f>
        <v>197</v>
      </c>
      <c r="Z98" s="91">
        <f t="shared" si="42"/>
        <v>197</v>
      </c>
      <c r="AA98" s="91">
        <f t="shared" si="43"/>
        <v>167.210841663379</v>
      </c>
      <c r="AB98" s="91">
        <f>'Elevation Data'!G100</f>
        <v>168.82018566398901</v>
      </c>
      <c r="AC98" s="92">
        <f t="shared" si="44"/>
        <v>1.6093440006100082</v>
      </c>
      <c r="AD98" s="90">
        <f t="shared" si="45"/>
        <v>0</v>
      </c>
    </row>
    <row r="99" spans="1:30" ht="15" customHeight="1" x14ac:dyDescent="0.25">
      <c r="A99" s="92">
        <f t="shared" si="61"/>
        <v>12.919179487179488</v>
      </c>
      <c r="B99" s="92">
        <f t="shared" si="46"/>
        <v>13.067512820512821</v>
      </c>
      <c r="C99" s="134">
        <f t="shared" si="47"/>
        <v>12.993346153846154</v>
      </c>
      <c r="D99" s="87">
        <f t="shared" si="48"/>
        <v>13.105810817734792</v>
      </c>
      <c r="E99" s="87">
        <f t="shared" si="49"/>
        <v>1339.3532903066327</v>
      </c>
      <c r="F99" s="87"/>
      <c r="G99" s="133">
        <f t="shared" si="51"/>
        <v>0</v>
      </c>
      <c r="H99" s="133">
        <f t="shared" si="52"/>
        <v>0</v>
      </c>
      <c r="I99" s="87"/>
      <c r="J99" s="133"/>
      <c r="K99" s="133"/>
      <c r="L99" s="133">
        <f t="shared" si="56"/>
        <v>0.14833333333333329</v>
      </c>
      <c r="M99" s="89"/>
      <c r="N99" s="87"/>
      <c r="O99" s="87"/>
      <c r="P99" s="135">
        <f t="shared" si="66"/>
        <v>-3.3111789677025077E-2</v>
      </c>
      <c r="Q99" s="135">
        <f t="shared" si="62"/>
        <v>0.66702398330027068</v>
      </c>
      <c r="R99" s="44"/>
      <c r="S99" s="86">
        <v>60</v>
      </c>
      <c r="T99" s="87">
        <f t="shared" si="38"/>
        <v>96.560640036599992</v>
      </c>
      <c r="U99" s="88">
        <f t="shared" si="39"/>
        <v>0</v>
      </c>
      <c r="V99" s="89">
        <f t="shared" si="40"/>
        <v>8.8999999999999968</v>
      </c>
      <c r="W99" s="89">
        <f t="shared" si="67"/>
        <v>113.79999999999997</v>
      </c>
      <c r="X99" s="90">
        <f t="shared" si="41"/>
        <v>197</v>
      </c>
      <c r="Y99" s="90">
        <f>'Elevation Data'!H101</f>
        <v>197</v>
      </c>
      <c r="Z99" s="91">
        <f t="shared" si="42"/>
        <v>197</v>
      </c>
      <c r="AA99" s="91">
        <f t="shared" si="43"/>
        <v>168.82018566398901</v>
      </c>
      <c r="AB99" s="91">
        <f>'Elevation Data'!G101</f>
        <v>183.143347269418</v>
      </c>
      <c r="AC99" s="92">
        <f t="shared" si="44"/>
        <v>14.323161605428993</v>
      </c>
      <c r="AD99" s="90">
        <f t="shared" si="45"/>
        <v>0</v>
      </c>
    </row>
    <row r="100" spans="1:30" ht="15" customHeight="1" x14ac:dyDescent="0.25">
      <c r="A100" s="92">
        <f t="shared" si="61"/>
        <v>13.067512820512821</v>
      </c>
      <c r="B100" s="92">
        <f t="shared" si="46"/>
        <v>13.084179487179487</v>
      </c>
      <c r="C100" s="134">
        <f t="shared" si="47"/>
        <v>13.075846153846154</v>
      </c>
      <c r="D100" s="87">
        <f t="shared" si="48"/>
        <v>13.202042885789538</v>
      </c>
      <c r="E100" s="87">
        <f t="shared" si="49"/>
        <v>1339.1955842735501</v>
      </c>
      <c r="F100" s="87"/>
      <c r="G100" s="133">
        <f t="shared" si="51"/>
        <v>0</v>
      </c>
      <c r="H100" s="133">
        <f t="shared" si="52"/>
        <v>0</v>
      </c>
      <c r="I100" s="87"/>
      <c r="J100" s="133"/>
      <c r="K100" s="133"/>
      <c r="L100" s="133">
        <f t="shared" si="56"/>
        <v>1.6666666666666458E-2</v>
      </c>
      <c r="M100" s="89"/>
      <c r="N100" s="87"/>
      <c r="O100" s="87"/>
      <c r="P100" s="135">
        <f t="shared" si="66"/>
        <v>-3.7199877340931479E-3</v>
      </c>
      <c r="Q100" s="135">
        <f t="shared" si="62"/>
        <v>0.66330399556617758</v>
      </c>
      <c r="R100" s="44"/>
      <c r="S100" s="86">
        <v>60</v>
      </c>
      <c r="T100" s="87">
        <f t="shared" si="38"/>
        <v>96.560640036599992</v>
      </c>
      <c r="U100" s="88">
        <f t="shared" si="39"/>
        <v>0</v>
      </c>
      <c r="V100" s="89">
        <f t="shared" si="40"/>
        <v>0.99999999999998745</v>
      </c>
      <c r="W100" s="89">
        <f t="shared" si="67"/>
        <v>114.79999999999995</v>
      </c>
      <c r="X100" s="90">
        <f t="shared" si="41"/>
        <v>197</v>
      </c>
      <c r="Y100" s="90">
        <f>'Elevation Data'!H102</f>
        <v>197</v>
      </c>
      <c r="Z100" s="91">
        <f t="shared" si="42"/>
        <v>197</v>
      </c>
      <c r="AA100" s="91">
        <f t="shared" si="43"/>
        <v>183.143347269418</v>
      </c>
      <c r="AB100" s="91">
        <f>'Elevation Data'!G102</f>
        <v>184.75269127002798</v>
      </c>
      <c r="AC100" s="92">
        <f t="shared" si="44"/>
        <v>1.6093440006099797</v>
      </c>
      <c r="AD100" s="90">
        <f t="shared" si="45"/>
        <v>0</v>
      </c>
    </row>
    <row r="101" spans="1:30" ht="15" customHeight="1" x14ac:dyDescent="0.25">
      <c r="A101" s="92">
        <f t="shared" si="61"/>
        <v>13.084179487179487</v>
      </c>
      <c r="B101" s="92">
        <f t="shared" si="46"/>
        <v>13.22251282051282</v>
      </c>
      <c r="C101" s="134">
        <f t="shared" si="47"/>
        <v>13.153346153846154</v>
      </c>
      <c r="D101" s="87">
        <f t="shared" si="48"/>
        <v>13.315738669416518</v>
      </c>
      <c r="E101" s="87">
        <f t="shared" si="49"/>
        <v>1339.0077417176581</v>
      </c>
      <c r="F101" s="87"/>
      <c r="G101" s="133">
        <f t="shared" si="51"/>
        <v>0</v>
      </c>
      <c r="H101" s="133">
        <f t="shared" si="52"/>
        <v>0</v>
      </c>
      <c r="I101" s="87"/>
      <c r="J101" s="133"/>
      <c r="K101" s="133"/>
      <c r="L101" s="133">
        <f t="shared" si="56"/>
        <v>0.13833333333333328</v>
      </c>
      <c r="M101" s="89"/>
      <c r="N101" s="87"/>
      <c r="O101" s="87"/>
      <c r="P101" s="135">
        <f t="shared" si="66"/>
        <v>-3.0871567378490443E-2</v>
      </c>
      <c r="Q101" s="135">
        <f t="shared" si="62"/>
        <v>0.63243242818768719</v>
      </c>
      <c r="R101" s="44"/>
      <c r="S101" s="86">
        <v>60</v>
      </c>
      <c r="T101" s="87">
        <f t="shared" si="38"/>
        <v>96.560640036599992</v>
      </c>
      <c r="U101" s="88">
        <f t="shared" si="39"/>
        <v>0</v>
      </c>
      <c r="V101" s="89">
        <f t="shared" si="40"/>
        <v>8.2999999999999972</v>
      </c>
      <c r="W101" s="89">
        <f t="shared" si="67"/>
        <v>123.09999999999995</v>
      </c>
      <c r="X101" s="90">
        <f t="shared" si="41"/>
        <v>197</v>
      </c>
      <c r="Y101" s="90">
        <f>'Elevation Data'!H103</f>
        <v>197</v>
      </c>
      <c r="Z101" s="91">
        <f t="shared" si="42"/>
        <v>197</v>
      </c>
      <c r="AA101" s="91">
        <f t="shared" si="43"/>
        <v>184.75269127002798</v>
      </c>
      <c r="AB101" s="91">
        <f>'Elevation Data'!G103</f>
        <v>198.11024647509097</v>
      </c>
      <c r="AC101" s="92">
        <f t="shared" si="44"/>
        <v>13.357555205062994</v>
      </c>
      <c r="AD101" s="90">
        <f t="shared" si="45"/>
        <v>0</v>
      </c>
    </row>
    <row r="102" spans="1:30" ht="15" customHeight="1" x14ac:dyDescent="0.25">
      <c r="A102" s="92">
        <f t="shared" si="61"/>
        <v>13.22251282051282</v>
      </c>
      <c r="B102" s="92">
        <f t="shared" si="46"/>
        <v>13.239179487179488</v>
      </c>
      <c r="C102" s="134">
        <f t="shared" si="47"/>
        <v>13.230846153846155</v>
      </c>
      <c r="D102" s="87">
        <f t="shared" si="48"/>
        <v>13.451968397176955</v>
      </c>
      <c r="E102" s="87">
        <f t="shared" si="49"/>
        <v>1338.7805048154796</v>
      </c>
      <c r="F102" s="87"/>
      <c r="G102" s="133">
        <f t="shared" si="51"/>
        <v>0</v>
      </c>
      <c r="H102" s="133">
        <f t="shared" si="52"/>
        <v>0</v>
      </c>
      <c r="I102" s="87"/>
      <c r="J102" s="133"/>
      <c r="K102" s="133"/>
      <c r="L102" s="133">
        <f t="shared" si="56"/>
        <v>1.6666666666666753E-2</v>
      </c>
      <c r="M102" s="89"/>
      <c r="N102" s="87"/>
      <c r="O102" s="87"/>
      <c r="P102" s="135">
        <f t="shared" si="66"/>
        <v>-3.7188347355985741E-3</v>
      </c>
      <c r="Q102" s="135">
        <f t="shared" si="62"/>
        <v>0.62871359345208866</v>
      </c>
      <c r="R102" s="44"/>
      <c r="S102" s="86">
        <v>60</v>
      </c>
      <c r="T102" s="87">
        <f t="shared" si="38"/>
        <v>96.560640036599992</v>
      </c>
      <c r="U102" s="88">
        <f t="shared" si="39"/>
        <v>0</v>
      </c>
      <c r="V102" s="89">
        <f t="shared" si="40"/>
        <v>1.0000000000000051</v>
      </c>
      <c r="W102" s="89">
        <f t="shared" si="67"/>
        <v>124.09999999999995</v>
      </c>
      <c r="X102" s="90">
        <f t="shared" si="41"/>
        <v>197</v>
      </c>
      <c r="Y102" s="90">
        <f>'Elevation Data'!H104</f>
        <v>197</v>
      </c>
      <c r="Z102" s="91">
        <f t="shared" si="42"/>
        <v>197</v>
      </c>
      <c r="AA102" s="91">
        <f t="shared" si="43"/>
        <v>198.11024647509097</v>
      </c>
      <c r="AB102" s="91">
        <f>'Elevation Data'!G104</f>
        <v>199.71959047570098</v>
      </c>
      <c r="AC102" s="92">
        <f t="shared" si="44"/>
        <v>1.6093440006100082</v>
      </c>
      <c r="AD102" s="90">
        <f t="shared" si="45"/>
        <v>0</v>
      </c>
    </row>
    <row r="103" spans="1:30" ht="15" customHeight="1" x14ac:dyDescent="0.25">
      <c r="A103" s="92">
        <f t="shared" si="61"/>
        <v>13.239179487179488</v>
      </c>
      <c r="B103" s="92">
        <f t="shared" si="46"/>
        <v>13.255846153846155</v>
      </c>
      <c r="C103" s="134">
        <f t="shared" si="47"/>
        <v>13.247512820512821</v>
      </c>
      <c r="D103" s="87">
        <f t="shared" si="48"/>
        <v>13.484205457373847</v>
      </c>
      <c r="E103" s="87">
        <f t="shared" si="49"/>
        <v>1338.7263865761231</v>
      </c>
      <c r="F103" s="87"/>
      <c r="G103" s="133">
        <f t="shared" si="51"/>
        <v>0</v>
      </c>
      <c r="H103" s="133">
        <f t="shared" si="52"/>
        <v>0</v>
      </c>
      <c r="I103" s="87"/>
      <c r="J103" s="133"/>
      <c r="K103" s="133"/>
      <c r="L103" s="133">
        <f t="shared" si="56"/>
        <v>1.6666666666666753E-2</v>
      </c>
      <c r="M103" s="89"/>
      <c r="N103" s="87"/>
      <c r="O103" s="87"/>
      <c r="P103" s="135">
        <f t="shared" si="66"/>
        <v>-3.7186844071559174E-3</v>
      </c>
      <c r="Q103" s="135">
        <f t="shared" si="62"/>
        <v>0.62499490904493271</v>
      </c>
      <c r="R103" s="44"/>
      <c r="S103" s="86">
        <v>60</v>
      </c>
      <c r="T103" s="87">
        <f t="shared" si="38"/>
        <v>96.560640036599992</v>
      </c>
      <c r="U103" s="88">
        <f t="shared" si="39"/>
        <v>0</v>
      </c>
      <c r="V103" s="89">
        <f t="shared" si="40"/>
        <v>1.0000000000000051</v>
      </c>
      <c r="W103" s="89">
        <f t="shared" si="67"/>
        <v>125.09999999999995</v>
      </c>
      <c r="X103" s="90">
        <f t="shared" si="41"/>
        <v>197</v>
      </c>
      <c r="Y103" s="90">
        <f>'Elevation Data'!H105</f>
        <v>197</v>
      </c>
      <c r="Z103" s="91">
        <f t="shared" si="42"/>
        <v>197</v>
      </c>
      <c r="AA103" s="91">
        <f t="shared" si="43"/>
        <v>199.71959047570098</v>
      </c>
      <c r="AB103" s="91">
        <f>'Elevation Data'!G105</f>
        <v>201.32893447631099</v>
      </c>
      <c r="AC103" s="92">
        <f t="shared" si="44"/>
        <v>1.6093440006100082</v>
      </c>
      <c r="AD103" s="90">
        <f t="shared" si="45"/>
        <v>0</v>
      </c>
    </row>
    <row r="104" spans="1:30" ht="15" customHeight="1" x14ac:dyDescent="0.25">
      <c r="A104" s="92">
        <f t="shared" si="61"/>
        <v>13.255846153846155</v>
      </c>
      <c r="B104" s="92">
        <f t="shared" si="46"/>
        <v>13.257512820512822</v>
      </c>
      <c r="C104" s="134">
        <f t="shared" si="47"/>
        <v>13.25667948717949</v>
      </c>
      <c r="D104" s="87">
        <f t="shared" si="48"/>
        <v>13.502379121063029</v>
      </c>
      <c r="E104" s="87">
        <f t="shared" si="49"/>
        <v>1338.6958190882117</v>
      </c>
      <c r="F104" s="87"/>
      <c r="G104" s="133">
        <f t="shared" si="51"/>
        <v>0</v>
      </c>
      <c r="H104" s="133">
        <f t="shared" si="52"/>
        <v>0</v>
      </c>
      <c r="I104" s="87"/>
      <c r="J104" s="133"/>
      <c r="K104" s="133"/>
      <c r="L104" s="133">
        <f t="shared" si="56"/>
        <v>1.6666666666666162E-3</v>
      </c>
      <c r="M104" s="89"/>
      <c r="N104" s="87"/>
      <c r="O104" s="87"/>
      <c r="P104" s="135">
        <f t="shared" si="66"/>
        <v>-3.7185994974671426E-4</v>
      </c>
      <c r="Q104" s="135">
        <f t="shared" si="62"/>
        <v>0.62462304909518596</v>
      </c>
      <c r="R104" s="44"/>
      <c r="S104" s="86">
        <v>60</v>
      </c>
      <c r="T104" s="87">
        <f t="shared" si="38"/>
        <v>96.560640036599992</v>
      </c>
      <c r="U104" s="88">
        <f t="shared" si="39"/>
        <v>0</v>
      </c>
      <c r="V104" s="89">
        <f t="shared" si="40"/>
        <v>9.999999999999698E-2</v>
      </c>
      <c r="W104" s="89">
        <f t="shared" si="67"/>
        <v>125.19999999999995</v>
      </c>
      <c r="X104" s="90">
        <f t="shared" si="41"/>
        <v>197</v>
      </c>
      <c r="Y104" s="90">
        <f>'Elevation Data'!H106</f>
        <v>197</v>
      </c>
      <c r="Z104" s="91">
        <f t="shared" si="42"/>
        <v>197</v>
      </c>
      <c r="AA104" s="91">
        <f t="shared" si="43"/>
        <v>201.32893447631099</v>
      </c>
      <c r="AB104" s="91">
        <f>'Elevation Data'!G106</f>
        <v>201.48986887637199</v>
      </c>
      <c r="AC104" s="92">
        <f t="shared" si="44"/>
        <v>0.16093440006099513</v>
      </c>
      <c r="AD104" s="90">
        <f t="shared" si="45"/>
        <v>0</v>
      </c>
    </row>
    <row r="105" spans="1:30" ht="15" customHeight="1" x14ac:dyDescent="0.25">
      <c r="A105" s="92">
        <f t="shared" ref="A105:A112" si="68">B104</f>
        <v>13.257512820512822</v>
      </c>
      <c r="B105" s="92">
        <f t="shared" ref="B105:B112" si="69">A105+L105</f>
        <v>13.270846153846156</v>
      </c>
      <c r="C105" s="134">
        <f t="shared" ref="C105:C112" si="70">(A105+B105)/2</f>
        <v>13.26417948717949</v>
      </c>
      <c r="D105" s="87">
        <f t="shared" si="48"/>
        <v>13.517482404943479</v>
      </c>
      <c r="E105" s="87">
        <f t="shared" si="49"/>
        <v>1338.6703838917645</v>
      </c>
      <c r="F105" s="87"/>
      <c r="G105" s="133">
        <f t="shared" si="51"/>
        <v>0</v>
      </c>
      <c r="H105" s="133">
        <f t="shared" si="52"/>
        <v>0</v>
      </c>
      <c r="I105" s="87"/>
      <c r="J105" s="133"/>
      <c r="K105" s="133"/>
      <c r="L105" s="133">
        <f t="shared" si="56"/>
        <v>1.333333333333352E-2</v>
      </c>
      <c r="M105" s="89"/>
      <c r="N105" s="87"/>
      <c r="O105" s="87"/>
      <c r="P105" s="135">
        <f t="shared" si="66"/>
        <v>-2.9748230753150742E-3</v>
      </c>
      <c r="Q105" s="135">
        <f>P105+Q104</f>
        <v>0.62164822601987091</v>
      </c>
      <c r="R105" s="44"/>
      <c r="S105" s="86">
        <v>60</v>
      </c>
      <c r="T105" s="87">
        <f t="shared" si="38"/>
        <v>96.560640036599992</v>
      </c>
      <c r="U105" s="88">
        <f t="shared" si="39"/>
        <v>0</v>
      </c>
      <c r="V105" s="89">
        <f t="shared" si="40"/>
        <v>0.80000000000001115</v>
      </c>
      <c r="W105" s="89">
        <f t="shared" si="67"/>
        <v>125.99999999999996</v>
      </c>
      <c r="X105" s="90">
        <f>Y104</f>
        <v>197</v>
      </c>
      <c r="Y105" s="90">
        <f>'Elevation Data'!H109</f>
        <v>197</v>
      </c>
      <c r="Z105" s="91">
        <f t="shared" ref="Z105:Z108" si="71">(X105+Y105)/2</f>
        <v>197</v>
      </c>
      <c r="AA105" s="91">
        <f>AB104</f>
        <v>201.48986887637199</v>
      </c>
      <c r="AB105" s="91">
        <f>'Elevation Data'!G107</f>
        <v>202.77734407686</v>
      </c>
      <c r="AC105" s="92">
        <f t="shared" si="44"/>
        <v>1.2874752004880179</v>
      </c>
      <c r="AD105" s="90">
        <f t="shared" si="45"/>
        <v>0</v>
      </c>
    </row>
    <row r="106" spans="1:30" ht="15" customHeight="1" x14ac:dyDescent="0.25">
      <c r="A106" s="92">
        <f t="shared" si="68"/>
        <v>13.270846153846156</v>
      </c>
      <c r="B106" s="92">
        <f t="shared" si="69"/>
        <v>13.27417948717949</v>
      </c>
      <c r="C106" s="134">
        <f t="shared" si="70"/>
        <v>13.272512820512823</v>
      </c>
      <c r="D106" s="87">
        <f t="shared" si="48"/>
        <v>13.534510695716776</v>
      </c>
      <c r="E106" s="87">
        <f t="shared" si="49"/>
        <v>1338.6416720006414</v>
      </c>
      <c r="F106" s="87"/>
      <c r="G106" s="133">
        <f t="shared" si="51"/>
        <v>0</v>
      </c>
      <c r="H106" s="133">
        <f t="shared" si="52"/>
        <v>0</v>
      </c>
      <c r="I106" s="87"/>
      <c r="J106" s="133"/>
      <c r="K106" s="133"/>
      <c r="L106" s="133">
        <f t="shared" si="56"/>
        <v>3.3333333333332325E-3</v>
      </c>
      <c r="M106" s="89"/>
      <c r="N106" s="87"/>
      <c r="O106" s="87"/>
      <c r="P106" s="135">
        <f t="shared" si="66"/>
        <v>-7.4368981777811157E-4</v>
      </c>
      <c r="Q106" s="135">
        <f t="shared" si="62"/>
        <v>0.62090453620209285</v>
      </c>
      <c r="R106" s="44"/>
      <c r="S106" s="86">
        <v>60</v>
      </c>
      <c r="T106" s="87">
        <f t="shared" si="38"/>
        <v>96.560640036599992</v>
      </c>
      <c r="U106" s="88">
        <f t="shared" si="39"/>
        <v>0</v>
      </c>
      <c r="V106" s="89">
        <f t="shared" si="40"/>
        <v>0.19999999999999396</v>
      </c>
      <c r="W106" s="89">
        <f t="shared" si="67"/>
        <v>126.19999999999995</v>
      </c>
      <c r="X106" s="90">
        <f t="shared" si="41"/>
        <v>197</v>
      </c>
      <c r="Y106" s="90">
        <f>'Elevation Data'!H110</f>
        <v>197</v>
      </c>
      <c r="Z106" s="91">
        <f t="shared" si="71"/>
        <v>197</v>
      </c>
      <c r="AA106" s="91">
        <f t="shared" si="43"/>
        <v>202.77734407686</v>
      </c>
      <c r="AB106" s="91">
        <f>'Elevation Data'!G108</f>
        <v>203.09921287698199</v>
      </c>
      <c r="AC106" s="92">
        <f t="shared" si="44"/>
        <v>0.32186880012199026</v>
      </c>
      <c r="AD106" s="90">
        <f t="shared" si="45"/>
        <v>0</v>
      </c>
    </row>
    <row r="107" spans="1:30" ht="15" customHeight="1" x14ac:dyDescent="0.25">
      <c r="A107" s="137">
        <f t="shared" si="68"/>
        <v>13.27417948717949</v>
      </c>
      <c r="B107" s="137">
        <f t="shared" si="69"/>
        <v>13.77417948717949</v>
      </c>
      <c r="C107" s="138">
        <f t="shared" si="70"/>
        <v>13.52417948717949</v>
      </c>
      <c r="D107" s="139">
        <f>90-(90-$AI$15)*SIN(((180*(C107-$AI$16))/$AI$18*3.1416/180))</f>
        <v>14.170864751523311</v>
      </c>
      <c r="E107" s="139">
        <f>$AI$21*((COS(D107*3.1416/180))^0.3)</f>
        <v>1337.5422075493343</v>
      </c>
      <c r="F107" s="139"/>
      <c r="G107" s="136"/>
      <c r="H107" s="136"/>
      <c r="I107" s="139"/>
      <c r="J107" s="136"/>
      <c r="K107" s="136"/>
      <c r="L107" s="136">
        <v>0.5</v>
      </c>
      <c r="M107" s="140"/>
      <c r="N107" s="139"/>
      <c r="O107" s="139"/>
      <c r="P107" s="141">
        <f>-E107*L107*0.66/$AI$27</f>
        <v>-0.11146185062911119</v>
      </c>
      <c r="Q107" s="141">
        <f>P107+Q104</f>
        <v>0.51316119846607477</v>
      </c>
      <c r="R107" s="44"/>
      <c r="S107" s="142">
        <v>0</v>
      </c>
      <c r="T107" s="139">
        <f>S107*1.60934400061</f>
        <v>0</v>
      </c>
      <c r="U107" s="143"/>
      <c r="V107" s="140">
        <v>0</v>
      </c>
      <c r="W107" s="140">
        <v>0</v>
      </c>
      <c r="X107" s="144"/>
      <c r="Y107" s="144"/>
      <c r="Z107" s="145"/>
      <c r="AA107" s="145"/>
      <c r="AB107" s="145"/>
      <c r="AC107" s="137"/>
      <c r="AD107" s="144"/>
    </row>
    <row r="108" spans="1:30" ht="15" customHeight="1" x14ac:dyDescent="0.25">
      <c r="A108" s="92">
        <f t="shared" si="68"/>
        <v>13.77417948717949</v>
      </c>
      <c r="B108" s="92">
        <f t="shared" si="69"/>
        <v>13.804179487179489</v>
      </c>
      <c r="C108" s="134">
        <f t="shared" si="70"/>
        <v>13.789179487179489</v>
      </c>
      <c r="D108" s="87">
        <f t="shared" si="48"/>
        <v>15.094799745738356</v>
      </c>
      <c r="E108" s="87">
        <f t="shared" si="49"/>
        <v>1335.853790257064</v>
      </c>
      <c r="F108" s="87"/>
      <c r="G108" s="133">
        <f t="shared" si="51"/>
        <v>0</v>
      </c>
      <c r="H108" s="133">
        <f t="shared" si="52"/>
        <v>0</v>
      </c>
      <c r="I108" s="87"/>
      <c r="J108" s="133"/>
      <c r="K108" s="133"/>
      <c r="L108" s="133">
        <f t="shared" si="56"/>
        <v>2.9999999999999975E-2</v>
      </c>
      <c r="M108" s="89"/>
      <c r="N108" s="87"/>
      <c r="O108" s="87"/>
      <c r="P108" s="135">
        <f t="shared" si="66"/>
        <v>-6.6792689512853148E-3</v>
      </c>
      <c r="Q108" s="135">
        <f>P108+Q106</f>
        <v>0.61422526725080751</v>
      </c>
      <c r="R108" s="44"/>
      <c r="S108" s="86">
        <v>60</v>
      </c>
      <c r="T108" s="87">
        <f t="shared" si="38"/>
        <v>96.560640036599992</v>
      </c>
      <c r="U108" s="88">
        <f t="shared" si="39"/>
        <v>0</v>
      </c>
      <c r="V108" s="89">
        <f t="shared" si="40"/>
        <v>1.7999999999999985</v>
      </c>
      <c r="W108" s="89">
        <f t="shared" si="67"/>
        <v>1.7999999999999985</v>
      </c>
      <c r="X108" s="90">
        <f>Y106</f>
        <v>197</v>
      </c>
      <c r="Y108" s="90">
        <f>'Elevation Data'!H111</f>
        <v>197</v>
      </c>
      <c r="Z108" s="91">
        <f t="shared" si="71"/>
        <v>197</v>
      </c>
      <c r="AA108" s="91">
        <f>AB106</f>
        <v>203.09921287698199</v>
      </c>
      <c r="AB108" s="91">
        <f>'Elevation Data'!G109</f>
        <v>205.99603207807999</v>
      </c>
      <c r="AC108" s="92">
        <f t="shared" si="44"/>
        <v>2.8968192010979976</v>
      </c>
      <c r="AD108" s="90">
        <f t="shared" si="45"/>
        <v>0</v>
      </c>
    </row>
    <row r="109" spans="1:30" ht="15" customHeight="1" x14ac:dyDescent="0.25">
      <c r="A109" s="92">
        <f t="shared" si="68"/>
        <v>13.804179487179489</v>
      </c>
      <c r="B109" s="92">
        <f t="shared" si="69"/>
        <v>13.812512820512822</v>
      </c>
      <c r="C109" s="134">
        <f t="shared" si="70"/>
        <v>13.808346153846156</v>
      </c>
      <c r="D109" s="87">
        <f t="shared" si="48"/>
        <v>15.171646166374742</v>
      </c>
      <c r="E109" s="87">
        <f t="shared" si="49"/>
        <v>1335.7084334917361</v>
      </c>
      <c r="F109" s="87"/>
      <c r="G109" s="133">
        <f t="shared" si="51"/>
        <v>0</v>
      </c>
      <c r="H109" s="133">
        <f t="shared" si="52"/>
        <v>0</v>
      </c>
      <c r="I109" s="87"/>
      <c r="J109" s="133"/>
      <c r="K109" s="133"/>
      <c r="L109" s="133">
        <f t="shared" si="56"/>
        <v>8.3333333333333766E-3</v>
      </c>
      <c r="M109" s="89"/>
      <c r="N109" s="87"/>
      <c r="O109" s="87"/>
      <c r="P109" s="135">
        <f t="shared" si="66"/>
        <v>-1.8551506020718653E-3</v>
      </c>
      <c r="Q109" s="135">
        <f t="shared" si="62"/>
        <v>0.61237011664873564</v>
      </c>
      <c r="R109" s="44"/>
      <c r="S109" s="86">
        <v>60</v>
      </c>
      <c r="T109" s="87">
        <f t="shared" si="38"/>
        <v>96.560640036599992</v>
      </c>
      <c r="U109" s="88">
        <f t="shared" si="39"/>
        <v>0</v>
      </c>
      <c r="V109" s="89">
        <f t="shared" si="40"/>
        <v>0.50000000000000255</v>
      </c>
      <c r="W109" s="89">
        <f t="shared" si="67"/>
        <v>2.3000000000000012</v>
      </c>
      <c r="X109" s="90">
        <f t="shared" si="41"/>
        <v>197</v>
      </c>
      <c r="Y109" s="90">
        <f>'Elevation Data'!H111</f>
        <v>197</v>
      </c>
      <c r="Z109" s="91">
        <f t="shared" si="42"/>
        <v>197</v>
      </c>
      <c r="AA109" s="91">
        <f t="shared" si="43"/>
        <v>205.99603207807999</v>
      </c>
      <c r="AB109" s="91">
        <f>'Elevation Data'!G110</f>
        <v>206.800704078385</v>
      </c>
      <c r="AC109" s="92">
        <f t="shared" si="44"/>
        <v>0.80467200030500408</v>
      </c>
      <c r="AD109" s="90">
        <f t="shared" si="45"/>
        <v>0</v>
      </c>
    </row>
    <row r="110" spans="1:30" ht="15" customHeight="1" x14ac:dyDescent="0.25">
      <c r="A110" s="92">
        <f t="shared" si="68"/>
        <v>13.812512820512822</v>
      </c>
      <c r="B110" s="92">
        <f t="shared" si="69"/>
        <v>13.842512820512821</v>
      </c>
      <c r="C110" s="134">
        <f t="shared" si="70"/>
        <v>13.827512820512823</v>
      </c>
      <c r="D110" s="87">
        <f t="shared" si="48"/>
        <v>15.249837508477867</v>
      </c>
      <c r="E110" s="87">
        <f t="shared" si="49"/>
        <v>1335.559754822217</v>
      </c>
      <c r="F110" s="87"/>
      <c r="G110" s="133">
        <f t="shared" si="51"/>
        <v>0</v>
      </c>
      <c r="H110" s="133">
        <f t="shared" si="52"/>
        <v>0</v>
      </c>
      <c r="I110" s="87"/>
      <c r="J110" s="133"/>
      <c r="K110" s="133"/>
      <c r="L110" s="133">
        <f t="shared" si="56"/>
        <v>2.9999999999999975E-2</v>
      </c>
      <c r="M110" s="89"/>
      <c r="N110" s="87"/>
      <c r="O110" s="87"/>
      <c r="P110" s="135">
        <f t="shared" si="66"/>
        <v>-6.6777987741110795E-3</v>
      </c>
      <c r="Q110" s="135">
        <f t="shared" si="62"/>
        <v>0.60569231787462452</v>
      </c>
      <c r="R110" s="44"/>
      <c r="S110" s="86">
        <v>60</v>
      </c>
      <c r="T110" s="87">
        <f t="shared" si="38"/>
        <v>96.560640036599992</v>
      </c>
      <c r="U110" s="88">
        <f t="shared" si="39"/>
        <v>0</v>
      </c>
      <c r="V110" s="89">
        <f t="shared" si="40"/>
        <v>1.7999999999999985</v>
      </c>
      <c r="W110" s="89">
        <f t="shared" si="67"/>
        <v>4.0999999999999996</v>
      </c>
      <c r="X110" s="90">
        <f t="shared" si="41"/>
        <v>197</v>
      </c>
      <c r="Y110" s="90">
        <f>'Elevation Data'!H112</f>
        <v>197</v>
      </c>
      <c r="Z110" s="91">
        <f t="shared" si="42"/>
        <v>197</v>
      </c>
      <c r="AA110" s="91">
        <f t="shared" si="43"/>
        <v>206.800704078385</v>
      </c>
      <c r="AB110" s="91">
        <f>'Elevation Data'!G111</f>
        <v>209.69752327948299</v>
      </c>
      <c r="AC110" s="92">
        <f t="shared" si="44"/>
        <v>2.8968192010979976</v>
      </c>
      <c r="AD110" s="90">
        <f t="shared" si="45"/>
        <v>0</v>
      </c>
    </row>
    <row r="111" spans="1:30" ht="15" customHeight="1" x14ac:dyDescent="0.25">
      <c r="A111" s="92">
        <f t="shared" si="68"/>
        <v>13.842512820512821</v>
      </c>
      <c r="B111" s="92">
        <f t="shared" si="69"/>
        <v>13.864179487179488</v>
      </c>
      <c r="C111" s="134">
        <f t="shared" si="70"/>
        <v>13.853346153846154</v>
      </c>
      <c r="D111" s="87">
        <f t="shared" si="48"/>
        <v>15.357351329938737</v>
      </c>
      <c r="E111" s="87">
        <f t="shared" si="49"/>
        <v>1335.354038382925</v>
      </c>
      <c r="F111" s="87"/>
      <c r="G111" s="133">
        <f t="shared" si="51"/>
        <v>0</v>
      </c>
      <c r="H111" s="133">
        <f t="shared" si="52"/>
        <v>0</v>
      </c>
      <c r="I111" s="87"/>
      <c r="J111" s="133"/>
      <c r="K111" s="133"/>
      <c r="L111" s="133">
        <f t="shared" si="56"/>
        <v>2.1666666666666601E-2</v>
      </c>
      <c r="M111" s="89"/>
      <c r="N111" s="87"/>
      <c r="O111" s="87"/>
      <c r="P111" s="135">
        <f t="shared" si="66"/>
        <v>-4.8221118052716588E-3</v>
      </c>
      <c r="Q111" s="135">
        <f t="shared" si="62"/>
        <v>0.60087020606935282</v>
      </c>
      <c r="R111" s="44"/>
      <c r="S111" s="86">
        <v>60</v>
      </c>
      <c r="T111" s="87">
        <f t="shared" si="38"/>
        <v>96.560640036599992</v>
      </c>
      <c r="U111" s="88">
        <f t="shared" si="39"/>
        <v>0</v>
      </c>
      <c r="V111" s="89">
        <f t="shared" si="40"/>
        <v>1.299999999999996</v>
      </c>
      <c r="W111" s="89">
        <f t="shared" si="67"/>
        <v>5.3999999999999959</v>
      </c>
      <c r="X111" s="90">
        <f t="shared" si="41"/>
        <v>197</v>
      </c>
      <c r="Y111" s="90">
        <f>'Elevation Data'!H113</f>
        <v>197</v>
      </c>
      <c r="Z111" s="91">
        <f t="shared" si="42"/>
        <v>197</v>
      </c>
      <c r="AA111" s="91">
        <f t="shared" si="43"/>
        <v>209.69752327948299</v>
      </c>
      <c r="AB111" s="91">
        <f>'Elevation Data'!G112</f>
        <v>211.78967048027599</v>
      </c>
      <c r="AC111" s="92">
        <f t="shared" si="44"/>
        <v>2.0921472007929935</v>
      </c>
      <c r="AD111" s="90">
        <f t="shared" si="45"/>
        <v>0</v>
      </c>
    </row>
    <row r="112" spans="1:30" ht="15" customHeight="1" x14ac:dyDescent="0.25">
      <c r="A112" s="92">
        <f t="shared" si="68"/>
        <v>13.864179487179488</v>
      </c>
      <c r="B112" s="92">
        <f t="shared" si="69"/>
        <v>13.897512820512821</v>
      </c>
      <c r="C112" s="134">
        <f t="shared" si="70"/>
        <v>13.880846153846154</v>
      </c>
      <c r="D112" s="87">
        <f t="shared" si="48"/>
        <v>15.474479534573945</v>
      </c>
      <c r="E112" s="87">
        <f t="shared" si="49"/>
        <v>1335.1282355776902</v>
      </c>
      <c r="F112" s="87"/>
      <c r="G112" s="133">
        <f t="shared" si="51"/>
        <v>0</v>
      </c>
      <c r="H112" s="133">
        <f t="shared" si="52"/>
        <v>0</v>
      </c>
      <c r="I112" s="87"/>
      <c r="J112" s="133"/>
      <c r="K112" s="133"/>
      <c r="L112" s="133">
        <f t="shared" si="56"/>
        <v>3.3333333333333506E-2</v>
      </c>
      <c r="M112" s="89"/>
      <c r="N112" s="87"/>
      <c r="O112" s="87"/>
      <c r="P112" s="135">
        <f t="shared" si="66"/>
        <v>-7.4173790865427625E-3</v>
      </c>
      <c r="Q112" s="135">
        <f t="shared" si="62"/>
        <v>0.5934528269828101</v>
      </c>
      <c r="R112" s="44"/>
      <c r="S112" s="86">
        <v>60</v>
      </c>
      <c r="T112" s="87">
        <f t="shared" si="38"/>
        <v>96.560640036599992</v>
      </c>
      <c r="U112" s="88">
        <f t="shared" si="39"/>
        <v>0</v>
      </c>
      <c r="V112" s="89">
        <f t="shared" si="40"/>
        <v>2.0000000000000102</v>
      </c>
      <c r="W112" s="89">
        <f t="shared" si="67"/>
        <v>7.4000000000000057</v>
      </c>
      <c r="X112" s="90">
        <f t="shared" si="41"/>
        <v>197</v>
      </c>
      <c r="Y112" s="90">
        <f>'Elevation Data'!H114</f>
        <v>197</v>
      </c>
      <c r="Z112" s="91">
        <f t="shared" si="42"/>
        <v>197</v>
      </c>
      <c r="AA112" s="91">
        <f t="shared" si="43"/>
        <v>211.78967048027599</v>
      </c>
      <c r="AB112" s="91">
        <f>'Elevation Data'!G113</f>
        <v>215.008358481496</v>
      </c>
      <c r="AC112" s="92">
        <f t="shared" si="44"/>
        <v>3.2186880012200163</v>
      </c>
      <c r="AD112" s="90">
        <f t="shared" si="45"/>
        <v>0</v>
      </c>
    </row>
    <row r="113" spans="1:30" ht="15" customHeight="1" x14ac:dyDescent="0.25">
      <c r="A113" s="92">
        <f t="shared" si="61"/>
        <v>13.897512820512821</v>
      </c>
      <c r="B113" s="92">
        <f t="shared" si="46"/>
        <v>13.962512820512821</v>
      </c>
      <c r="C113" s="134">
        <f t="shared" si="47"/>
        <v>13.930012820512822</v>
      </c>
      <c r="D113" s="87">
        <f t="shared" si="48"/>
        <v>15.690759763625309</v>
      </c>
      <c r="E113" s="87">
        <f t="shared" si="49"/>
        <v>1334.706648953555</v>
      </c>
      <c r="F113" s="87"/>
      <c r="G113" s="133">
        <f t="shared" si="51"/>
        <v>0</v>
      </c>
      <c r="H113" s="133">
        <f t="shared" si="52"/>
        <v>0</v>
      </c>
      <c r="I113" s="87"/>
      <c r="J113" s="133"/>
      <c r="K113" s="133"/>
      <c r="L113" s="133">
        <f t="shared" si="56"/>
        <v>6.4999999999999794E-2</v>
      </c>
      <c r="M113" s="89"/>
      <c r="N113" s="87"/>
      <c r="O113" s="87"/>
      <c r="P113" s="135">
        <f t="shared" si="66"/>
        <v>-1.4459322030330133E-2</v>
      </c>
      <c r="Q113" s="135">
        <f t="shared" si="62"/>
        <v>0.57899350495247992</v>
      </c>
      <c r="R113" s="44"/>
      <c r="S113" s="86">
        <v>60</v>
      </c>
      <c r="T113" s="87">
        <f t="shared" si="38"/>
        <v>96.560640036599992</v>
      </c>
      <c r="U113" s="88">
        <f t="shared" si="39"/>
        <v>0</v>
      </c>
      <c r="V113" s="89">
        <f t="shared" si="40"/>
        <v>3.8999999999999879</v>
      </c>
      <c r="W113" s="89">
        <f t="shared" si="67"/>
        <v>11.299999999999994</v>
      </c>
      <c r="X113" s="90">
        <f t="shared" si="41"/>
        <v>197</v>
      </c>
      <c r="Y113" s="90">
        <f>'Elevation Data'!H115</f>
        <v>197</v>
      </c>
      <c r="Z113" s="91">
        <f t="shared" si="42"/>
        <v>197</v>
      </c>
      <c r="AA113" s="91">
        <f t="shared" si="43"/>
        <v>215.008358481496</v>
      </c>
      <c r="AB113" s="91">
        <f>'Elevation Data'!G114</f>
        <v>221.28480008387498</v>
      </c>
      <c r="AC113" s="92">
        <f t="shared" si="44"/>
        <v>6.2764416023789806</v>
      </c>
      <c r="AD113" s="90">
        <f t="shared" si="45"/>
        <v>0</v>
      </c>
    </row>
    <row r="114" spans="1:30" ht="15" customHeight="1" x14ac:dyDescent="0.25">
      <c r="A114" s="92">
        <f t="shared" si="61"/>
        <v>13.962512820512821</v>
      </c>
      <c r="B114" s="92">
        <f t="shared" si="46"/>
        <v>13.967512820512821</v>
      </c>
      <c r="C114" s="134">
        <f t="shared" si="47"/>
        <v>13.965012820512822</v>
      </c>
      <c r="D114" s="87">
        <f t="shared" si="48"/>
        <v>15.850078442645952</v>
      </c>
      <c r="E114" s="87">
        <f t="shared" si="49"/>
        <v>1334.3922446412603</v>
      </c>
      <c r="F114" s="87"/>
      <c r="G114" s="133">
        <f t="shared" si="51"/>
        <v>0</v>
      </c>
      <c r="H114" s="133">
        <f t="shared" si="52"/>
        <v>0</v>
      </c>
      <c r="I114" s="87"/>
      <c r="J114" s="133"/>
      <c r="K114" s="133"/>
      <c r="L114" s="133">
        <f t="shared" si="56"/>
        <v>5.0000000000001432E-3</v>
      </c>
      <c r="M114" s="89"/>
      <c r="N114" s="87"/>
      <c r="O114" s="87"/>
      <c r="P114" s="135">
        <f t="shared" si="66"/>
        <v>-1.1119935372010824E-3</v>
      </c>
      <c r="Q114" s="135">
        <f t="shared" si="62"/>
        <v>0.57788151141527888</v>
      </c>
      <c r="R114" s="44"/>
      <c r="S114" s="86">
        <v>60</v>
      </c>
      <c r="T114" s="87">
        <f t="shared" si="38"/>
        <v>96.560640036599992</v>
      </c>
      <c r="U114" s="88">
        <f t="shared" si="39"/>
        <v>0</v>
      </c>
      <c r="V114" s="89">
        <f t="shared" si="40"/>
        <v>0.30000000000000859</v>
      </c>
      <c r="W114" s="89">
        <f t="shared" si="67"/>
        <v>11.600000000000001</v>
      </c>
      <c r="X114" s="90">
        <f t="shared" si="41"/>
        <v>197</v>
      </c>
      <c r="Y114" s="90">
        <f>'Elevation Data'!H116</f>
        <v>197</v>
      </c>
      <c r="Z114" s="91">
        <f t="shared" si="42"/>
        <v>197</v>
      </c>
      <c r="AA114" s="91">
        <f t="shared" si="43"/>
        <v>221.28480008387498</v>
      </c>
      <c r="AB114" s="91">
        <f>'Elevation Data'!G115</f>
        <v>221.767603284058</v>
      </c>
      <c r="AC114" s="92">
        <f t="shared" si="44"/>
        <v>0.48280320018301381</v>
      </c>
      <c r="AD114" s="90">
        <f t="shared" si="45"/>
        <v>0</v>
      </c>
    </row>
    <row r="115" spans="1:30" ht="15" customHeight="1" x14ac:dyDescent="0.25">
      <c r="A115" s="92">
        <f t="shared" si="61"/>
        <v>13.967512820512821</v>
      </c>
      <c r="B115" s="92">
        <f t="shared" si="46"/>
        <v>13.982512820512822</v>
      </c>
      <c r="C115" s="134">
        <f t="shared" si="47"/>
        <v>13.975012820512822</v>
      </c>
      <c r="D115" s="87">
        <f t="shared" si="48"/>
        <v>15.896414750842141</v>
      </c>
      <c r="E115" s="87">
        <f t="shared" si="49"/>
        <v>1334.3001894886056</v>
      </c>
      <c r="F115" s="87"/>
      <c r="G115" s="133">
        <f t="shared" si="51"/>
        <v>0</v>
      </c>
      <c r="H115" s="133">
        <f t="shared" si="52"/>
        <v>0</v>
      </c>
      <c r="I115" s="87"/>
      <c r="J115" s="133"/>
      <c r="K115" s="133"/>
      <c r="L115" s="133">
        <f t="shared" si="56"/>
        <v>1.4999999999999842E-2</v>
      </c>
      <c r="M115" s="89"/>
      <c r="N115" s="87"/>
      <c r="O115" s="87"/>
      <c r="P115" s="135">
        <f t="shared" si="66"/>
        <v>-3.3357504737214789E-3</v>
      </c>
      <c r="Q115" s="135">
        <f t="shared" si="62"/>
        <v>0.5745457609415574</v>
      </c>
      <c r="R115" s="44"/>
      <c r="S115" s="86">
        <v>60</v>
      </c>
      <c r="T115" s="87">
        <f t="shared" si="38"/>
        <v>96.560640036599992</v>
      </c>
      <c r="U115" s="88">
        <f t="shared" si="39"/>
        <v>0</v>
      </c>
      <c r="V115" s="89">
        <f t="shared" si="40"/>
        <v>0.89999999999999047</v>
      </c>
      <c r="W115" s="89">
        <f t="shared" si="67"/>
        <v>12.499999999999991</v>
      </c>
      <c r="X115" s="90">
        <f t="shared" si="41"/>
        <v>197</v>
      </c>
      <c r="Y115" s="90">
        <f>'Elevation Data'!H117</f>
        <v>197</v>
      </c>
      <c r="Z115" s="91">
        <f t="shared" si="42"/>
        <v>197</v>
      </c>
      <c r="AA115" s="91">
        <f t="shared" si="43"/>
        <v>221.767603284058</v>
      </c>
      <c r="AB115" s="91">
        <f>'Elevation Data'!G116</f>
        <v>223.21601288460698</v>
      </c>
      <c r="AC115" s="92">
        <f t="shared" si="44"/>
        <v>1.4484096005489846</v>
      </c>
      <c r="AD115" s="90">
        <f t="shared" si="45"/>
        <v>0</v>
      </c>
    </row>
    <row r="116" spans="1:30" ht="15" customHeight="1" x14ac:dyDescent="0.25">
      <c r="A116" s="92">
        <f t="shared" si="61"/>
        <v>13.982512820512822</v>
      </c>
      <c r="B116" s="92">
        <f t="shared" si="46"/>
        <v>13.987512820512823</v>
      </c>
      <c r="C116" s="134">
        <f t="shared" si="47"/>
        <v>13.985012820512821</v>
      </c>
      <c r="D116" s="87">
        <f t="shared" si="48"/>
        <v>15.94311361683441</v>
      </c>
      <c r="E116" s="87">
        <f t="shared" si="49"/>
        <v>1334.2071341293849</v>
      </c>
      <c r="F116" s="87"/>
      <c r="G116" s="133">
        <f t="shared" si="51"/>
        <v>0</v>
      </c>
      <c r="H116" s="133">
        <f t="shared" si="52"/>
        <v>0</v>
      </c>
      <c r="I116" s="87"/>
      <c r="J116" s="133"/>
      <c r="K116" s="133"/>
      <c r="L116" s="133">
        <f t="shared" si="56"/>
        <v>5.0000000000001432E-3</v>
      </c>
      <c r="M116" s="89"/>
      <c r="N116" s="87"/>
      <c r="O116" s="87"/>
      <c r="P116" s="135">
        <f t="shared" si="66"/>
        <v>-1.111839278441186E-3</v>
      </c>
      <c r="Q116" s="135">
        <f t="shared" si="62"/>
        <v>0.57343392166311624</v>
      </c>
      <c r="R116" s="44"/>
      <c r="S116" s="86">
        <v>60</v>
      </c>
      <c r="T116" s="87">
        <f t="shared" si="38"/>
        <v>96.560640036599992</v>
      </c>
      <c r="U116" s="88">
        <f t="shared" si="39"/>
        <v>0</v>
      </c>
      <c r="V116" s="89">
        <f t="shared" si="40"/>
        <v>0.30000000000000859</v>
      </c>
      <c r="W116" s="89">
        <f t="shared" si="67"/>
        <v>12.799999999999999</v>
      </c>
      <c r="X116" s="90">
        <f t="shared" si="41"/>
        <v>197</v>
      </c>
      <c r="Y116" s="90">
        <f>'Elevation Data'!H118</f>
        <v>197</v>
      </c>
      <c r="Z116" s="91">
        <f t="shared" si="42"/>
        <v>197</v>
      </c>
      <c r="AA116" s="91">
        <f t="shared" si="43"/>
        <v>223.21601288460698</v>
      </c>
      <c r="AB116" s="91">
        <f>'Elevation Data'!G117</f>
        <v>223.69881608479</v>
      </c>
      <c r="AC116" s="92">
        <f t="shared" si="44"/>
        <v>0.48280320018301381</v>
      </c>
      <c r="AD116" s="90">
        <f t="shared" si="45"/>
        <v>0</v>
      </c>
    </row>
    <row r="117" spans="1:30" ht="15" customHeight="1" x14ac:dyDescent="0.25">
      <c r="A117" s="92">
        <f t="shared" si="61"/>
        <v>13.987512820512823</v>
      </c>
      <c r="B117" s="92">
        <f t="shared" si="46"/>
        <v>14.000846153846156</v>
      </c>
      <c r="C117" s="134">
        <f t="shared" si="47"/>
        <v>13.99417948717949</v>
      </c>
      <c r="D117" s="87">
        <f t="shared" si="48"/>
        <v>15.986239212508778</v>
      </c>
      <c r="E117" s="87">
        <f t="shared" si="49"/>
        <v>1334.1209494672355</v>
      </c>
      <c r="F117" s="87"/>
      <c r="G117" s="133">
        <f t="shared" si="51"/>
        <v>0</v>
      </c>
      <c r="H117" s="133">
        <f t="shared" si="52"/>
        <v>0</v>
      </c>
      <c r="I117" s="87"/>
      <c r="J117" s="133"/>
      <c r="K117" s="133"/>
      <c r="L117" s="133">
        <f t="shared" si="56"/>
        <v>1.3333333333333225E-2</v>
      </c>
      <c r="M117" s="89"/>
      <c r="N117" s="87"/>
      <c r="O117" s="87"/>
      <c r="P117" s="135">
        <f t="shared" si="66"/>
        <v>-2.964713221038277E-3</v>
      </c>
      <c r="Q117" s="135">
        <f t="shared" si="62"/>
        <v>0.57046920844207794</v>
      </c>
      <c r="R117" s="44"/>
      <c r="S117" s="86">
        <v>60</v>
      </c>
      <c r="T117" s="87">
        <f t="shared" si="38"/>
        <v>96.560640036599992</v>
      </c>
      <c r="U117" s="88">
        <f t="shared" si="39"/>
        <v>0</v>
      </c>
      <c r="V117" s="89">
        <f t="shared" si="40"/>
        <v>0.79999999999999349</v>
      </c>
      <c r="W117" s="89">
        <f t="shared" si="67"/>
        <v>13.599999999999993</v>
      </c>
      <c r="X117" s="90">
        <f t="shared" si="41"/>
        <v>197</v>
      </c>
      <c r="Y117" s="90">
        <f>'Elevation Data'!H119</f>
        <v>197</v>
      </c>
      <c r="Z117" s="91">
        <f t="shared" si="42"/>
        <v>197</v>
      </c>
      <c r="AA117" s="91">
        <f t="shared" si="43"/>
        <v>223.69881608479</v>
      </c>
      <c r="AB117" s="91">
        <f>'Elevation Data'!G118</f>
        <v>224.98629128527799</v>
      </c>
      <c r="AC117" s="92">
        <f t="shared" si="44"/>
        <v>1.2874752004879895</v>
      </c>
      <c r="AD117" s="90">
        <f t="shared" si="45"/>
        <v>0</v>
      </c>
    </row>
    <row r="118" spans="1:30" ht="15" customHeight="1" x14ac:dyDescent="0.25">
      <c r="A118" s="92">
        <f t="shared" si="61"/>
        <v>14.000846153846156</v>
      </c>
      <c r="B118" s="92">
        <f t="shared" si="46"/>
        <v>14.020846153846156</v>
      </c>
      <c r="C118" s="134">
        <f t="shared" si="47"/>
        <v>14.010846153846156</v>
      </c>
      <c r="D118" s="87">
        <f t="shared" si="48"/>
        <v>16.065428822076512</v>
      </c>
      <c r="E118" s="87">
        <f t="shared" si="49"/>
        <v>1333.962067984954</v>
      </c>
      <c r="F118" s="87"/>
      <c r="G118" s="133">
        <f t="shared" si="51"/>
        <v>0</v>
      </c>
      <c r="H118" s="133">
        <f t="shared" si="52"/>
        <v>0</v>
      </c>
      <c r="I118" s="87"/>
      <c r="J118" s="133"/>
      <c r="K118" s="133"/>
      <c r="L118" s="133">
        <f t="shared" si="56"/>
        <v>1.9999999999999983E-2</v>
      </c>
      <c r="M118" s="89"/>
      <c r="N118" s="87"/>
      <c r="O118" s="87"/>
      <c r="P118" s="135">
        <f t="shared" si="66"/>
        <v>-4.44654022661651E-3</v>
      </c>
      <c r="Q118" s="135">
        <f t="shared" si="62"/>
        <v>0.56602266821546143</v>
      </c>
      <c r="R118" s="44"/>
      <c r="S118" s="86">
        <v>60</v>
      </c>
      <c r="T118" s="87">
        <f t="shared" si="38"/>
        <v>96.560640036599992</v>
      </c>
      <c r="U118" s="88">
        <f t="shared" si="39"/>
        <v>0</v>
      </c>
      <c r="V118" s="89">
        <f t="shared" si="40"/>
        <v>1.1999999999999991</v>
      </c>
      <c r="W118" s="89">
        <f t="shared" si="67"/>
        <v>14.799999999999992</v>
      </c>
      <c r="X118" s="90">
        <f t="shared" si="41"/>
        <v>197</v>
      </c>
      <c r="Y118" s="90">
        <f>'Elevation Data'!H120</f>
        <v>197</v>
      </c>
      <c r="Z118" s="91">
        <f t="shared" si="42"/>
        <v>197</v>
      </c>
      <c r="AA118" s="91">
        <f t="shared" si="43"/>
        <v>224.98629128527799</v>
      </c>
      <c r="AB118" s="91">
        <f>'Elevation Data'!G119</f>
        <v>226.91750408600998</v>
      </c>
      <c r="AC118" s="92">
        <f t="shared" si="44"/>
        <v>1.9312128007319984</v>
      </c>
      <c r="AD118" s="90">
        <f t="shared" si="45"/>
        <v>0</v>
      </c>
    </row>
    <row r="119" spans="1:30" ht="15" customHeight="1" x14ac:dyDescent="0.25">
      <c r="A119" s="92">
        <f t="shared" si="61"/>
        <v>14.020846153846156</v>
      </c>
      <c r="B119" s="92">
        <f t="shared" si="46"/>
        <v>14.029179487179489</v>
      </c>
      <c r="C119" s="134">
        <f t="shared" si="47"/>
        <v>14.025012820512822</v>
      </c>
      <c r="D119" s="87">
        <f t="shared" si="48"/>
        <v>16.133530062620437</v>
      </c>
      <c r="E119" s="87">
        <f t="shared" si="49"/>
        <v>1333.824786693267</v>
      </c>
      <c r="F119" s="87"/>
      <c r="G119" s="133">
        <f t="shared" si="51"/>
        <v>0</v>
      </c>
      <c r="H119" s="133">
        <f t="shared" si="52"/>
        <v>0</v>
      </c>
      <c r="I119" s="87"/>
      <c r="J119" s="133"/>
      <c r="K119" s="133"/>
      <c r="L119" s="133">
        <f t="shared" si="56"/>
        <v>8.3333333333333766E-3</v>
      </c>
      <c r="M119" s="89"/>
      <c r="N119" s="87"/>
      <c r="O119" s="87"/>
      <c r="P119" s="135">
        <f t="shared" si="66"/>
        <v>-1.8525344259628805E-3</v>
      </c>
      <c r="Q119" s="135">
        <f t="shared" si="62"/>
        <v>0.56417013378949854</v>
      </c>
      <c r="R119" s="44"/>
      <c r="S119" s="86">
        <v>60</v>
      </c>
      <c r="T119" s="87">
        <f t="shared" si="38"/>
        <v>96.560640036599992</v>
      </c>
      <c r="U119" s="88">
        <f t="shared" si="39"/>
        <v>0</v>
      </c>
      <c r="V119" s="89">
        <f t="shared" si="40"/>
        <v>0.50000000000000255</v>
      </c>
      <c r="W119" s="89">
        <f t="shared" si="67"/>
        <v>15.299999999999994</v>
      </c>
      <c r="X119" s="90">
        <f t="shared" si="41"/>
        <v>197</v>
      </c>
      <c r="Y119" s="90">
        <f>'Elevation Data'!H121</f>
        <v>197</v>
      </c>
      <c r="Z119" s="91">
        <f t="shared" si="42"/>
        <v>197</v>
      </c>
      <c r="AA119" s="91">
        <f t="shared" si="43"/>
        <v>226.91750408600998</v>
      </c>
      <c r="AB119" s="91">
        <f>'Elevation Data'!G120</f>
        <v>227.72217608631499</v>
      </c>
      <c r="AC119" s="92">
        <f t="shared" si="44"/>
        <v>0.80467200030500408</v>
      </c>
      <c r="AD119" s="90">
        <f t="shared" si="45"/>
        <v>0</v>
      </c>
    </row>
    <row r="120" spans="1:30" ht="15" customHeight="1" x14ac:dyDescent="0.25">
      <c r="A120" s="92">
        <f t="shared" si="61"/>
        <v>14.029179487179489</v>
      </c>
      <c r="B120" s="92">
        <f t="shared" si="46"/>
        <v>14.042512820512822</v>
      </c>
      <c r="C120" s="134">
        <f t="shared" si="47"/>
        <v>14.035846153846155</v>
      </c>
      <c r="D120" s="87">
        <f t="shared" si="48"/>
        <v>16.186096910012921</v>
      </c>
      <c r="E120" s="87">
        <f t="shared" si="49"/>
        <v>1333.7184110499356</v>
      </c>
      <c r="F120" s="87"/>
      <c r="G120" s="133">
        <f t="shared" si="51"/>
        <v>0</v>
      </c>
      <c r="H120" s="133">
        <f t="shared" si="52"/>
        <v>0</v>
      </c>
      <c r="I120" s="87"/>
      <c r="J120" s="133"/>
      <c r="K120" s="133"/>
      <c r="L120" s="133">
        <f t="shared" si="56"/>
        <v>1.333333333333352E-2</v>
      </c>
      <c r="M120" s="89"/>
      <c r="N120" s="87"/>
      <c r="O120" s="87"/>
      <c r="P120" s="135">
        <f t="shared" si="66"/>
        <v>-2.9638186912221208E-3</v>
      </c>
      <c r="Q120" s="135">
        <f t="shared" si="62"/>
        <v>0.56120631509827645</v>
      </c>
      <c r="R120" s="44"/>
      <c r="S120" s="86">
        <v>60</v>
      </c>
      <c r="T120" s="87">
        <f t="shared" si="38"/>
        <v>96.560640036599992</v>
      </c>
      <c r="U120" s="88">
        <f t="shared" si="39"/>
        <v>0</v>
      </c>
      <c r="V120" s="89">
        <f t="shared" si="40"/>
        <v>0.80000000000001115</v>
      </c>
      <c r="W120" s="89">
        <f t="shared" si="67"/>
        <v>16.100000000000005</v>
      </c>
      <c r="X120" s="90">
        <f t="shared" si="41"/>
        <v>197</v>
      </c>
      <c r="Y120" s="90">
        <f>'Elevation Data'!H122</f>
        <v>197</v>
      </c>
      <c r="Z120" s="91">
        <f t="shared" si="42"/>
        <v>197</v>
      </c>
      <c r="AA120" s="91">
        <f t="shared" si="43"/>
        <v>227.72217608631499</v>
      </c>
      <c r="AB120" s="91">
        <f>'Elevation Data'!G121</f>
        <v>229.00965128680301</v>
      </c>
      <c r="AC120" s="92">
        <f t="shared" si="44"/>
        <v>1.2874752004880179</v>
      </c>
      <c r="AD120" s="90">
        <f t="shared" si="45"/>
        <v>0</v>
      </c>
    </row>
    <row r="121" spans="1:30" ht="15" customHeight="1" x14ac:dyDescent="0.25">
      <c r="A121" s="92">
        <f t="shared" si="61"/>
        <v>14.042512820512822</v>
      </c>
      <c r="B121" s="92">
        <f t="shared" si="46"/>
        <v>14.059179487179488</v>
      </c>
      <c r="C121" s="134">
        <f t="shared" si="47"/>
        <v>14.050846153846155</v>
      </c>
      <c r="D121" s="87">
        <f t="shared" si="48"/>
        <v>16.259581420987018</v>
      </c>
      <c r="E121" s="87">
        <f t="shared" si="49"/>
        <v>1333.5691080718807</v>
      </c>
      <c r="F121" s="87"/>
      <c r="G121" s="133">
        <f t="shared" si="51"/>
        <v>0</v>
      </c>
      <c r="H121" s="133">
        <f t="shared" si="52"/>
        <v>0</v>
      </c>
      <c r="I121" s="87"/>
      <c r="J121" s="133"/>
      <c r="K121" s="133"/>
      <c r="L121" s="133">
        <f t="shared" si="56"/>
        <v>1.6666666666666458E-2</v>
      </c>
      <c r="M121" s="89"/>
      <c r="N121" s="87"/>
      <c r="O121" s="87"/>
      <c r="P121" s="135">
        <f t="shared" si="66"/>
        <v>-3.7043586335329557E-3</v>
      </c>
      <c r="Q121" s="135">
        <f t="shared" si="62"/>
        <v>0.55750195646474354</v>
      </c>
      <c r="R121" s="44"/>
      <c r="S121" s="86">
        <v>60</v>
      </c>
      <c r="T121" s="87">
        <f t="shared" si="38"/>
        <v>96.560640036599992</v>
      </c>
      <c r="U121" s="88">
        <f t="shared" si="39"/>
        <v>0</v>
      </c>
      <c r="V121" s="89">
        <f t="shared" si="40"/>
        <v>0.99999999999998745</v>
      </c>
      <c r="W121" s="89">
        <f t="shared" si="67"/>
        <v>17.099999999999991</v>
      </c>
      <c r="X121" s="90">
        <f t="shared" si="41"/>
        <v>197</v>
      </c>
      <c r="Y121" s="90">
        <f>'Elevation Data'!H123</f>
        <v>197</v>
      </c>
      <c r="Z121" s="91">
        <f t="shared" si="42"/>
        <v>197</v>
      </c>
      <c r="AA121" s="91">
        <f t="shared" si="43"/>
        <v>229.00965128680301</v>
      </c>
      <c r="AB121" s="91">
        <f>'Elevation Data'!G122</f>
        <v>230.61899528741299</v>
      </c>
      <c r="AC121" s="92">
        <f t="shared" si="44"/>
        <v>1.6093440006099797</v>
      </c>
      <c r="AD121" s="90">
        <f t="shared" si="45"/>
        <v>0</v>
      </c>
    </row>
    <row r="122" spans="1:30" ht="15" customHeight="1" x14ac:dyDescent="0.25">
      <c r="A122" s="92">
        <f t="shared" si="61"/>
        <v>14.059179487179488</v>
      </c>
      <c r="B122" s="92">
        <f t="shared" si="46"/>
        <v>14.065846153846154</v>
      </c>
      <c r="C122" s="134">
        <f t="shared" si="47"/>
        <v>14.062512820512822</v>
      </c>
      <c r="D122" s="87">
        <f t="shared" si="48"/>
        <v>16.317297296940581</v>
      </c>
      <c r="E122" s="87">
        <f t="shared" si="49"/>
        <v>1333.4513543172907</v>
      </c>
      <c r="F122" s="87"/>
      <c r="G122" s="133">
        <f t="shared" si="51"/>
        <v>0</v>
      </c>
      <c r="H122" s="133">
        <f t="shared" si="52"/>
        <v>0</v>
      </c>
      <c r="I122" s="87"/>
      <c r="J122" s="133"/>
      <c r="K122" s="133"/>
      <c r="L122" s="133">
        <f t="shared" si="56"/>
        <v>6.6666666666667599E-3</v>
      </c>
      <c r="M122" s="89"/>
      <c r="N122" s="87"/>
      <c r="O122" s="87"/>
      <c r="P122" s="135">
        <f t="shared" si="66"/>
        <v>-1.4816126159081214E-3</v>
      </c>
      <c r="Q122" s="135">
        <f t="shared" si="62"/>
        <v>0.55602034384883547</v>
      </c>
      <c r="R122" s="44"/>
      <c r="S122" s="86">
        <v>60</v>
      </c>
      <c r="T122" s="87">
        <f t="shared" si="38"/>
        <v>96.560640036599992</v>
      </c>
      <c r="U122" s="88">
        <f t="shared" si="39"/>
        <v>0</v>
      </c>
      <c r="V122" s="89">
        <f t="shared" si="40"/>
        <v>0.40000000000000557</v>
      </c>
      <c r="W122" s="89">
        <f t="shared" si="67"/>
        <v>17.499999999999996</v>
      </c>
      <c r="X122" s="90">
        <f t="shared" si="41"/>
        <v>197</v>
      </c>
      <c r="Y122" s="90">
        <f>'Elevation Data'!H124</f>
        <v>197</v>
      </c>
      <c r="Z122" s="91">
        <f t="shared" si="42"/>
        <v>197</v>
      </c>
      <c r="AA122" s="91">
        <f t="shared" si="43"/>
        <v>230.61899528741299</v>
      </c>
      <c r="AB122" s="91">
        <f>'Elevation Data'!G123</f>
        <v>231.26273288765699</v>
      </c>
      <c r="AC122" s="92">
        <f t="shared" si="44"/>
        <v>0.64373760024400895</v>
      </c>
      <c r="AD122" s="90">
        <f t="shared" si="45"/>
        <v>0</v>
      </c>
    </row>
    <row r="123" spans="1:30" ht="15" customHeight="1" x14ac:dyDescent="0.25">
      <c r="A123" s="92">
        <f t="shared" si="61"/>
        <v>14.065846153846154</v>
      </c>
      <c r="B123" s="92">
        <f t="shared" si="46"/>
        <v>14.082512820512822</v>
      </c>
      <c r="C123" s="134">
        <f t="shared" si="47"/>
        <v>14.074179487179489</v>
      </c>
      <c r="D123" s="87">
        <f t="shared" si="48"/>
        <v>16.37550385146389</v>
      </c>
      <c r="E123" s="87">
        <f t="shared" si="49"/>
        <v>1333.3321636847068</v>
      </c>
      <c r="F123" s="87"/>
      <c r="G123" s="133">
        <f t="shared" si="51"/>
        <v>0</v>
      </c>
      <c r="H123" s="133">
        <f t="shared" si="52"/>
        <v>0</v>
      </c>
      <c r="I123" s="87"/>
      <c r="J123" s="133"/>
      <c r="K123" s="133"/>
      <c r="L123" s="133">
        <f t="shared" si="56"/>
        <v>1.6666666666666753E-2</v>
      </c>
      <c r="M123" s="89"/>
      <c r="N123" s="87"/>
      <c r="O123" s="87"/>
      <c r="P123" s="135">
        <f t="shared" si="66"/>
        <v>-3.7037004546797603E-3</v>
      </c>
      <c r="Q123" s="135">
        <f t="shared" si="62"/>
        <v>0.55231664339415576</v>
      </c>
      <c r="R123" s="44"/>
      <c r="S123" s="86">
        <v>60</v>
      </c>
      <c r="T123" s="87">
        <f t="shared" si="38"/>
        <v>96.560640036599992</v>
      </c>
      <c r="U123" s="88">
        <v>0</v>
      </c>
      <c r="V123" s="89">
        <f t="shared" si="40"/>
        <v>1.0000000000000051</v>
      </c>
      <c r="W123" s="89">
        <f t="shared" ref="W123:W154" si="72">V123+W122</f>
        <v>18.5</v>
      </c>
      <c r="X123" s="90">
        <f t="shared" si="41"/>
        <v>197</v>
      </c>
      <c r="Y123" s="90">
        <f>'Elevation Data'!H125</f>
        <v>197</v>
      </c>
      <c r="Z123" s="91">
        <f t="shared" ref="Z123:Z126" si="73">(X123+Y123)/2</f>
        <v>197</v>
      </c>
      <c r="AA123" s="91">
        <f>AB122</f>
        <v>231.26273288765699</v>
      </c>
      <c r="AB123" s="91">
        <f>'Elevation Data'!G124</f>
        <v>232.872076888267</v>
      </c>
      <c r="AC123" s="92">
        <f t="shared" si="44"/>
        <v>1.6093440006100082</v>
      </c>
      <c r="AD123" s="90">
        <f t="shared" si="45"/>
        <v>0</v>
      </c>
    </row>
    <row r="124" spans="1:30" ht="15" customHeight="1" x14ac:dyDescent="0.25">
      <c r="A124" s="31">
        <f t="shared" ref="A124" si="74">B123</f>
        <v>14.082512820512822</v>
      </c>
      <c r="B124" s="31">
        <f t="shared" ref="B124" si="75">A124+L124</f>
        <v>14.090512820512821</v>
      </c>
      <c r="C124" s="124">
        <f t="shared" ref="C124" si="76">(A124+B124)/2</f>
        <v>14.086512820512821</v>
      </c>
      <c r="D124" s="34">
        <f t="shared" ref="D124" si="77">90-(90-$AI$15)*SIN(((180*(C124-$AI$16))/$AI$18*3.1416/180))</f>
        <v>16.437569603103285</v>
      </c>
      <c r="E124" s="34">
        <f t="shared" ref="E124" si="78">$AI$21*((COS(D124*3.1416/180))^0.3)</f>
        <v>1333.2045882276389</v>
      </c>
      <c r="F124" s="34">
        <f t="shared" ref="F124" si="79">0.5*(((-3.64*10^-14)*Z124^3)+((3.88*10^-9)*Z124^2)-((1.18*10^-4)*Z124)+1.17)*T124^3*$AI$5</f>
        <v>1512.5818711470076</v>
      </c>
      <c r="G124">
        <f t="shared" ref="G124" si="80">0.278*$AI$11*T124*SIN(U124)</f>
        <v>0</v>
      </c>
      <c r="H124">
        <f t="shared" ref="H124" si="81">(5.46*10^-7)*((T124^2-T124^2)*(T124)/(V124))</f>
        <v>0</v>
      </c>
      <c r="I124" s="34">
        <f t="shared" ref="I124" si="82">0.278*$AI$6*(1+(T124)/161)*$AI$11*(T124)</f>
        <v>384.9088672991802</v>
      </c>
      <c r="J124">
        <f t="shared" ref="J124" si="83">(F124+G124+H124+I124)/$AI$28</f>
        <v>2108.3230427179865</v>
      </c>
      <c r="K124">
        <f t="shared" ref="K124" si="84">J124/745</f>
        <v>2.8299638157288407</v>
      </c>
      <c r="L124">
        <f t="shared" ref="L124" si="85">V124/S124</f>
        <v>7.999999999999759E-3</v>
      </c>
      <c r="M124" s="26">
        <f t="shared" ref="M124" si="86">J124-E124</f>
        <v>775.11845449034763</v>
      </c>
      <c r="N124" s="34">
        <f t="shared" ref="N124" si="87">$AI$22/(M124^($AI$23-1))</f>
        <v>5345.0405332753808</v>
      </c>
      <c r="O124" s="34">
        <f t="shared" ref="O124" si="88">IF(N124&lt;6000,N124,6000)</f>
        <v>5345.0405332753808</v>
      </c>
      <c r="P124" s="35">
        <f t="shared" ref="P124" si="89">(M124*(B124-A124)/($AI$22/M124^($AI$23-1)))</f>
        <v>1.1601310780186408E-3</v>
      </c>
      <c r="Q124" s="35">
        <f t="shared" ref="Q124" si="90">P124+Q123</f>
        <v>0.55347677447217436</v>
      </c>
      <c r="R124" s="44"/>
      <c r="S124" s="132">
        <v>25</v>
      </c>
      <c r="T124" s="127">
        <f t="shared" ref="T124:T127" si="91">S124*1.60934400061</f>
        <v>40.233600015249998</v>
      </c>
      <c r="U124" s="128">
        <f t="shared" ref="U124:U127" si="92">AD124/(AC124*1000)</f>
        <v>0</v>
      </c>
      <c r="V124" s="129">
        <f t="shared" ref="V124:V127" si="93">AC124/1.60934400061</f>
        <v>0.19999999999999396</v>
      </c>
      <c r="W124" s="129">
        <f>V124</f>
        <v>0.19999999999999396</v>
      </c>
      <c r="X124" s="130">
        <f>Y123</f>
        <v>197</v>
      </c>
      <c r="Y124" s="130">
        <f>'Elevation Data'!H126</f>
        <v>197</v>
      </c>
      <c r="Z124" s="131">
        <f t="shared" si="73"/>
        <v>197</v>
      </c>
      <c r="AA124" s="131">
        <f>AB123</f>
        <v>232.872076888267</v>
      </c>
      <c r="AB124" s="131">
        <f>'Elevation Data'!G125</f>
        <v>233.19394568838899</v>
      </c>
      <c r="AC124" s="73">
        <f t="shared" ref="AC124:AC127" si="94">AB124-AA124</f>
        <v>0.32186880012199026</v>
      </c>
      <c r="AD124" s="130">
        <f t="shared" ref="AD124:AD127" si="95">Y124-X124</f>
        <v>0</v>
      </c>
    </row>
    <row r="125" spans="1:30" ht="15" customHeight="1" x14ac:dyDescent="0.25">
      <c r="A125" s="31">
        <f t="shared" si="61"/>
        <v>14.090512820512821</v>
      </c>
      <c r="B125" s="31">
        <f t="shared" si="46"/>
        <v>14.194358974358975</v>
      </c>
      <c r="C125" s="112">
        <f t="shared" si="47"/>
        <v>14.142435897435899</v>
      </c>
      <c r="D125" s="34">
        <f t="shared" si="48"/>
        <v>16.72585671305059</v>
      </c>
      <c r="E125" s="34">
        <f t="shared" si="49"/>
        <v>1332.6054866798554</v>
      </c>
      <c r="F125" s="34">
        <f t="shared" si="50"/>
        <v>1701.4488939059077</v>
      </c>
      <c r="G125">
        <f t="shared" si="51"/>
        <v>0</v>
      </c>
      <c r="H125">
        <f t="shared" si="52"/>
        <v>0</v>
      </c>
      <c r="I125" s="34">
        <f t="shared" si="53"/>
        <v>403.50661980630105</v>
      </c>
      <c r="J125">
        <f t="shared" si="54"/>
        <v>2338.8394596802318</v>
      </c>
      <c r="K125">
        <f t="shared" si="55"/>
        <v>3.1393818250741368</v>
      </c>
      <c r="L125">
        <f t="shared" si="56"/>
        <v>0.10384615384615412</v>
      </c>
      <c r="M125" s="26">
        <f t="shared" si="57"/>
        <v>1006.2339730003764</v>
      </c>
      <c r="N125" s="34">
        <f t="shared" si="58"/>
        <v>5046.8245285304092</v>
      </c>
      <c r="O125" s="34">
        <f t="shared" si="59"/>
        <v>5046.8245285304092</v>
      </c>
      <c r="P125" s="35">
        <f t="shared" si="60"/>
        <v>2.0704807027608668E-2</v>
      </c>
      <c r="Q125" s="35">
        <f t="shared" si="62"/>
        <v>0.57418158149978304</v>
      </c>
      <c r="R125" s="44"/>
      <c r="S125" s="132">
        <v>26</v>
      </c>
      <c r="T125" s="127">
        <f t="shared" si="91"/>
        <v>41.842944015859999</v>
      </c>
      <c r="U125" s="128">
        <f t="shared" si="92"/>
        <v>0</v>
      </c>
      <c r="V125" s="129">
        <f t="shared" si="93"/>
        <v>2.7000000000000068</v>
      </c>
      <c r="W125" s="129">
        <f t="shared" si="72"/>
        <v>2.9000000000000008</v>
      </c>
      <c r="X125" s="130">
        <f t="shared" ref="X125:X127" si="96">Y124</f>
        <v>197</v>
      </c>
      <c r="Y125" s="130">
        <f>'Elevation Data'!H127</f>
        <v>197</v>
      </c>
      <c r="Z125" s="131">
        <f t="shared" si="73"/>
        <v>197</v>
      </c>
      <c r="AA125" s="131">
        <f t="shared" ref="AA125:AA127" si="97">AB124</f>
        <v>233.19394568838899</v>
      </c>
      <c r="AB125" s="131">
        <f>'Elevation Data'!G126</f>
        <v>237.539174490036</v>
      </c>
      <c r="AC125" s="73">
        <f t="shared" si="94"/>
        <v>4.3452288016470106</v>
      </c>
      <c r="AD125" s="130">
        <f t="shared" si="95"/>
        <v>0</v>
      </c>
    </row>
    <row r="126" spans="1:30" ht="15" customHeight="1" x14ac:dyDescent="0.25">
      <c r="A126" s="31">
        <f t="shared" si="61"/>
        <v>14.194358974358975</v>
      </c>
      <c r="B126" s="31">
        <f t="shared" si="46"/>
        <v>14.302051282051282</v>
      </c>
      <c r="C126" s="112">
        <f t="shared" si="47"/>
        <v>14.248205128205129</v>
      </c>
      <c r="D126" s="34">
        <f t="shared" si="48"/>
        <v>17.301721864997944</v>
      </c>
      <c r="E126" s="34">
        <f t="shared" si="49"/>
        <v>1331.3765217429871</v>
      </c>
      <c r="F126" s="34">
        <f t="shared" si="50"/>
        <v>1701.4488939059077</v>
      </c>
      <c r="G126">
        <f t="shared" si="51"/>
        <v>0</v>
      </c>
      <c r="H126">
        <f t="shared" si="52"/>
        <v>0</v>
      </c>
      <c r="I126" s="34">
        <f t="shared" si="53"/>
        <v>403.50661980630105</v>
      </c>
      <c r="J126">
        <f t="shared" si="54"/>
        <v>2338.8394596802318</v>
      </c>
      <c r="K126">
        <f t="shared" si="55"/>
        <v>3.1393818250741368</v>
      </c>
      <c r="L126">
        <f t="shared" si="56"/>
        <v>0.10769230769230784</v>
      </c>
      <c r="M126" s="26">
        <f t="shared" si="57"/>
        <v>1007.4629379372448</v>
      </c>
      <c r="N126" s="34">
        <f t="shared" si="58"/>
        <v>5045.4694701260951</v>
      </c>
      <c r="O126" s="34">
        <f t="shared" si="59"/>
        <v>5045.4694701260951</v>
      </c>
      <c r="P126" s="35">
        <f t="shared" si="60"/>
        <v>2.150364982750003E-2</v>
      </c>
      <c r="Q126" s="35">
        <f t="shared" si="62"/>
        <v>0.59568523132728313</v>
      </c>
      <c r="R126" s="44"/>
      <c r="S126" s="132">
        <v>26</v>
      </c>
      <c r="T126" s="127">
        <f t="shared" si="91"/>
        <v>41.842944015859999</v>
      </c>
      <c r="U126" s="128">
        <f t="shared" si="92"/>
        <v>0</v>
      </c>
      <c r="V126" s="129">
        <f t="shared" si="93"/>
        <v>2.8000000000000038</v>
      </c>
      <c r="W126" s="129">
        <f t="shared" si="72"/>
        <v>5.7000000000000046</v>
      </c>
      <c r="X126" s="130">
        <f t="shared" si="96"/>
        <v>197</v>
      </c>
      <c r="Y126" s="130">
        <f>'Elevation Data'!H128</f>
        <v>197</v>
      </c>
      <c r="Z126" s="131">
        <f t="shared" si="73"/>
        <v>197</v>
      </c>
      <c r="AA126" s="131">
        <f t="shared" si="97"/>
        <v>237.539174490036</v>
      </c>
      <c r="AB126" s="131">
        <f>'Elevation Data'!G127</f>
        <v>242.04533769174401</v>
      </c>
      <c r="AC126" s="73">
        <f t="shared" si="94"/>
        <v>4.5061632017080058</v>
      </c>
      <c r="AD126" s="130">
        <f t="shared" si="95"/>
        <v>0</v>
      </c>
    </row>
    <row r="127" spans="1:30" ht="15" customHeight="1" x14ac:dyDescent="0.25">
      <c r="A127" s="31">
        <f t="shared" si="61"/>
        <v>14.302051282051282</v>
      </c>
      <c r="B127" s="31">
        <f t="shared" si="46"/>
        <v>14.386666666666667</v>
      </c>
      <c r="C127" s="112">
        <f t="shared" si="47"/>
        <v>14.344358974358975</v>
      </c>
      <c r="D127" s="34">
        <f t="shared" si="48"/>
        <v>17.859771845253107</v>
      </c>
      <c r="E127" s="34">
        <f t="shared" si="49"/>
        <v>1330.1444680335076</v>
      </c>
      <c r="F127" s="34">
        <f t="shared" si="50"/>
        <v>1701.4488939059077</v>
      </c>
      <c r="G127">
        <f t="shared" si="51"/>
        <v>0</v>
      </c>
      <c r="H127">
        <f t="shared" si="52"/>
        <v>0</v>
      </c>
      <c r="I127" s="34">
        <f t="shared" si="53"/>
        <v>403.50661980630105</v>
      </c>
      <c r="J127">
        <f t="shared" si="54"/>
        <v>2338.8394596802318</v>
      </c>
      <c r="K127">
        <f t="shared" si="55"/>
        <v>3.1393818250741368</v>
      </c>
      <c r="L127">
        <f t="shared" si="56"/>
        <v>8.4615384615384773E-2</v>
      </c>
      <c r="M127" s="26">
        <f t="shared" si="57"/>
        <v>1008.6949916467242</v>
      </c>
      <c r="N127" s="34">
        <f t="shared" si="58"/>
        <v>5044.1130287760971</v>
      </c>
      <c r="O127" s="34">
        <f t="shared" si="59"/>
        <v>5044.1130287760971</v>
      </c>
      <c r="P127" s="35">
        <f t="shared" si="60"/>
        <v>1.6920936186576498E-2</v>
      </c>
      <c r="Q127" s="35">
        <f t="shared" si="62"/>
        <v>0.61260616751385966</v>
      </c>
      <c r="R127" s="44"/>
      <c r="S127" s="132">
        <v>26</v>
      </c>
      <c r="T127" s="127">
        <f t="shared" si="91"/>
        <v>41.842944015859999</v>
      </c>
      <c r="U127" s="128">
        <f t="shared" si="92"/>
        <v>0</v>
      </c>
      <c r="V127" s="129">
        <f t="shared" si="93"/>
        <v>2.2000000000000042</v>
      </c>
      <c r="W127" s="129">
        <f t="shared" si="72"/>
        <v>7.9000000000000092</v>
      </c>
      <c r="X127" s="130">
        <f t="shared" si="96"/>
        <v>197</v>
      </c>
      <c r="Y127" s="130">
        <f>'Elevation Data'!H128</f>
        <v>197</v>
      </c>
      <c r="Z127" s="131">
        <f t="shared" ref="Z127" si="98">(X127+Y127)/2</f>
        <v>197</v>
      </c>
      <c r="AA127" s="131">
        <f t="shared" si="97"/>
        <v>242.04533769174401</v>
      </c>
      <c r="AB127" s="131">
        <f>'Elevation Data'!G128</f>
        <v>245.58589449308602</v>
      </c>
      <c r="AC127" s="73">
        <f t="shared" si="94"/>
        <v>3.5405568013420066</v>
      </c>
      <c r="AD127" s="130">
        <f t="shared" si="95"/>
        <v>0</v>
      </c>
    </row>
    <row r="128" spans="1:30" ht="15" customHeight="1" x14ac:dyDescent="0.25">
      <c r="A128" s="31">
        <f t="shared" si="61"/>
        <v>14.386666666666667</v>
      </c>
      <c r="B128" s="31">
        <f t="shared" si="46"/>
        <v>14.398205128205127</v>
      </c>
      <c r="C128" s="112">
        <f t="shared" si="47"/>
        <v>14.392435897435897</v>
      </c>
      <c r="D128" s="34">
        <f t="shared" si="48"/>
        <v>18.151049879082876</v>
      </c>
      <c r="E128" s="34">
        <f t="shared" si="49"/>
        <v>1329.4852694868459</v>
      </c>
      <c r="F128" s="34">
        <f t="shared" si="50"/>
        <v>1701.4488939059077</v>
      </c>
      <c r="G128">
        <f t="shared" si="51"/>
        <v>0</v>
      </c>
      <c r="H128">
        <f t="shared" si="52"/>
        <v>0</v>
      </c>
      <c r="I128" s="34">
        <f t="shared" si="53"/>
        <v>403.50661980630105</v>
      </c>
      <c r="J128">
        <f t="shared" si="54"/>
        <v>2338.8394596802318</v>
      </c>
      <c r="K128">
        <f t="shared" si="55"/>
        <v>3.1393818250741368</v>
      </c>
      <c r="L128">
        <f t="shared" si="56"/>
        <v>1.153846153846119E-2</v>
      </c>
      <c r="M128" s="26">
        <f t="shared" si="57"/>
        <v>1009.3541901933859</v>
      </c>
      <c r="N128" s="34">
        <f t="shared" si="58"/>
        <v>5043.3881075986756</v>
      </c>
      <c r="O128" s="34">
        <f t="shared" si="59"/>
        <v>5043.3881075986756</v>
      </c>
      <c r="P128" s="35">
        <f t="shared" si="60"/>
        <v>2.3092401880956317E-3</v>
      </c>
      <c r="Q128" s="35">
        <f t="shared" si="62"/>
        <v>0.6149154077019553</v>
      </c>
      <c r="R128" s="44"/>
      <c r="S128" s="132">
        <v>26</v>
      </c>
      <c r="T128" s="127">
        <f t="shared" ref="T128:T135" si="99">S128*1.60934400061</f>
        <v>41.842944015859999</v>
      </c>
      <c r="U128" s="128">
        <f t="shared" ref="U128:U135" si="100">AD128/(AC128*1000)</f>
        <v>0</v>
      </c>
      <c r="V128" s="129">
        <f t="shared" ref="V128:V135" si="101">AC128/1.60934400061</f>
        <v>0.29999999999999094</v>
      </c>
      <c r="W128" s="129">
        <f t="shared" si="72"/>
        <v>8.1999999999999993</v>
      </c>
      <c r="X128" s="130">
        <f t="shared" ref="X128:X135" si="102">Y127</f>
        <v>197</v>
      </c>
      <c r="Y128" s="130">
        <f>'Elevation Data'!H129</f>
        <v>197</v>
      </c>
      <c r="Z128" s="131">
        <f t="shared" ref="Z128:Z135" si="103">(X128+Y128)/2</f>
        <v>197</v>
      </c>
      <c r="AA128" s="131">
        <f t="shared" ref="AA128:AA135" si="104">AB127</f>
        <v>245.58589449308602</v>
      </c>
      <c r="AB128" s="131">
        <f>'Elevation Data'!G129</f>
        <v>246.068697693269</v>
      </c>
      <c r="AC128" s="73">
        <f t="shared" ref="AC128:AC135" si="105">AB128-AA128</f>
        <v>0.48280320018298539</v>
      </c>
      <c r="AD128" s="130">
        <f t="shared" ref="AD128:AD135" si="106">Y128-X128</f>
        <v>0</v>
      </c>
    </row>
    <row r="129" spans="1:33" ht="15" customHeight="1" x14ac:dyDescent="0.25">
      <c r="A129" s="31">
        <f t="shared" si="61"/>
        <v>14.398205128205127</v>
      </c>
      <c r="B129" s="31">
        <f t="shared" si="46"/>
        <v>14.448205128205128</v>
      </c>
      <c r="C129" s="112">
        <f t="shared" si="47"/>
        <v>14.423205128205128</v>
      </c>
      <c r="D129" s="34">
        <f t="shared" si="48"/>
        <v>18.341733977529472</v>
      </c>
      <c r="E129" s="34">
        <f t="shared" si="49"/>
        <v>1329.0477259590205</v>
      </c>
      <c r="F129" s="34">
        <f t="shared" si="50"/>
        <v>1701.4488939059077</v>
      </c>
      <c r="G129">
        <f t="shared" si="51"/>
        <v>0</v>
      </c>
      <c r="H129">
        <f t="shared" si="52"/>
        <v>0</v>
      </c>
      <c r="I129" s="34">
        <f t="shared" si="53"/>
        <v>403.50661980630105</v>
      </c>
      <c r="J129">
        <f t="shared" si="54"/>
        <v>2338.8394596802318</v>
      </c>
      <c r="K129">
        <f t="shared" si="55"/>
        <v>3.1393818250741368</v>
      </c>
      <c r="L129">
        <f t="shared" si="56"/>
        <v>4.999999999999985E-2</v>
      </c>
      <c r="M129" s="26">
        <f t="shared" si="57"/>
        <v>1009.7917337212114</v>
      </c>
      <c r="N129" s="34">
        <f t="shared" si="58"/>
        <v>5042.9072594739146</v>
      </c>
      <c r="O129" s="34">
        <f t="shared" si="59"/>
        <v>5042.9072594739146</v>
      </c>
      <c r="P129" s="35">
        <f t="shared" si="60"/>
        <v>1.001199984219588E-2</v>
      </c>
      <c r="Q129" s="35">
        <f t="shared" si="62"/>
        <v>0.62492740754415121</v>
      </c>
      <c r="R129" s="44"/>
      <c r="S129" s="132">
        <v>26</v>
      </c>
      <c r="T129" s="127">
        <f t="shared" si="99"/>
        <v>41.842944015859999</v>
      </c>
      <c r="U129" s="128">
        <f t="shared" si="100"/>
        <v>0</v>
      </c>
      <c r="V129" s="129">
        <f t="shared" si="101"/>
        <v>1.299999999999996</v>
      </c>
      <c r="W129" s="129">
        <f t="shared" si="72"/>
        <v>9.4999999999999947</v>
      </c>
      <c r="X129" s="130">
        <f t="shared" si="102"/>
        <v>197</v>
      </c>
      <c r="Y129" s="130">
        <f>'Elevation Data'!H130</f>
        <v>197</v>
      </c>
      <c r="Z129" s="131">
        <f t="shared" si="103"/>
        <v>197</v>
      </c>
      <c r="AA129" s="131">
        <f t="shared" si="104"/>
        <v>246.068697693269</v>
      </c>
      <c r="AB129" s="131">
        <f>'Elevation Data'!G130</f>
        <v>248.160844894062</v>
      </c>
      <c r="AC129" s="73">
        <f t="shared" si="105"/>
        <v>2.0921472007929935</v>
      </c>
      <c r="AD129" s="130">
        <f t="shared" si="106"/>
        <v>0</v>
      </c>
    </row>
    <row r="130" spans="1:33" ht="15" customHeight="1" x14ac:dyDescent="0.25">
      <c r="A130" s="31">
        <f t="shared" si="61"/>
        <v>14.448205128205128</v>
      </c>
      <c r="B130" s="31">
        <f t="shared" si="46"/>
        <v>14.502051282051282</v>
      </c>
      <c r="C130" s="112">
        <f t="shared" si="47"/>
        <v>14.475128205128204</v>
      </c>
      <c r="D130" s="34">
        <f t="shared" si="48"/>
        <v>18.671035321901087</v>
      </c>
      <c r="E130" s="34">
        <f t="shared" si="49"/>
        <v>1328.2809093908256</v>
      </c>
      <c r="F130" s="34">
        <f t="shared" si="50"/>
        <v>1701.4488939059077</v>
      </c>
      <c r="G130">
        <f t="shared" si="51"/>
        <v>0</v>
      </c>
      <c r="H130">
        <f t="shared" si="52"/>
        <v>0</v>
      </c>
      <c r="I130" s="34">
        <f t="shared" si="53"/>
        <v>403.50661980630105</v>
      </c>
      <c r="J130">
        <f t="shared" si="54"/>
        <v>2338.8394596802318</v>
      </c>
      <c r="K130">
        <f t="shared" si="55"/>
        <v>3.1393818250741368</v>
      </c>
      <c r="L130">
        <f t="shared" si="56"/>
        <v>5.3846153846154252E-2</v>
      </c>
      <c r="M130" s="26">
        <f t="shared" si="57"/>
        <v>1010.5585502894062</v>
      </c>
      <c r="N130" s="34">
        <f t="shared" si="58"/>
        <v>5042.0651622600708</v>
      </c>
      <c r="O130" s="34">
        <f t="shared" si="59"/>
        <v>5042.0651622600708</v>
      </c>
      <c r="P130" s="35">
        <f t="shared" si="60"/>
        <v>1.0792143579722869E-2</v>
      </c>
      <c r="Q130" s="35">
        <f t="shared" si="62"/>
        <v>0.63571955112387413</v>
      </c>
      <c r="R130" s="44"/>
      <c r="S130" s="132">
        <v>26</v>
      </c>
      <c r="T130" s="127">
        <f t="shared" si="99"/>
        <v>41.842944015859999</v>
      </c>
      <c r="U130" s="128">
        <f t="shared" si="100"/>
        <v>0</v>
      </c>
      <c r="V130" s="129">
        <f t="shared" si="101"/>
        <v>1.4000000000000106</v>
      </c>
      <c r="W130" s="129">
        <f t="shared" si="72"/>
        <v>10.900000000000006</v>
      </c>
      <c r="X130" s="130">
        <f t="shared" si="102"/>
        <v>197</v>
      </c>
      <c r="Y130" s="130">
        <f>'Elevation Data'!H131</f>
        <v>197</v>
      </c>
      <c r="Z130" s="131">
        <f t="shared" si="103"/>
        <v>197</v>
      </c>
      <c r="AA130" s="131">
        <f t="shared" si="104"/>
        <v>248.160844894062</v>
      </c>
      <c r="AB130" s="131">
        <f>'Elevation Data'!G131</f>
        <v>250.41392649491601</v>
      </c>
      <c r="AC130" s="73">
        <f t="shared" si="105"/>
        <v>2.2530816008540171</v>
      </c>
      <c r="AD130" s="130">
        <f t="shared" si="106"/>
        <v>0</v>
      </c>
    </row>
    <row r="131" spans="1:33" ht="15" customHeight="1" x14ac:dyDescent="0.25">
      <c r="A131" s="31">
        <f t="shared" si="61"/>
        <v>14.502051282051282</v>
      </c>
      <c r="B131" s="31">
        <f t="shared" si="46"/>
        <v>14.548205128205128</v>
      </c>
      <c r="C131" s="112">
        <f t="shared" si="47"/>
        <v>14.525128205128205</v>
      </c>
      <c r="D131" s="34">
        <f t="shared" si="48"/>
        <v>18.997033092288959</v>
      </c>
      <c r="E131" s="34">
        <f t="shared" si="49"/>
        <v>1327.5077836691164</v>
      </c>
      <c r="F131" s="34">
        <f t="shared" si="50"/>
        <v>1701.4488939059077</v>
      </c>
      <c r="G131">
        <f t="shared" si="51"/>
        <v>0</v>
      </c>
      <c r="H131">
        <f t="shared" si="52"/>
        <v>0</v>
      </c>
      <c r="I131" s="34">
        <f t="shared" si="53"/>
        <v>403.50661980630105</v>
      </c>
      <c r="J131">
        <f t="shared" si="54"/>
        <v>2338.8394596802318</v>
      </c>
      <c r="K131">
        <f t="shared" si="55"/>
        <v>3.1393818250741368</v>
      </c>
      <c r="L131">
        <f t="shared" si="56"/>
        <v>4.6153846153846115E-2</v>
      </c>
      <c r="M131" s="26">
        <f t="shared" si="57"/>
        <v>1011.3316760111154</v>
      </c>
      <c r="N131" s="34">
        <f t="shared" si="58"/>
        <v>5041.2169253477541</v>
      </c>
      <c r="O131" s="34">
        <f t="shared" si="59"/>
        <v>5041.2169253477541</v>
      </c>
      <c r="P131" s="35">
        <f t="shared" si="60"/>
        <v>9.2590434564385204E-3</v>
      </c>
      <c r="Q131" s="35">
        <f t="shared" si="62"/>
        <v>0.64497859458031259</v>
      </c>
      <c r="R131" s="44"/>
      <c r="S131" s="132">
        <v>26</v>
      </c>
      <c r="T131" s="127">
        <f t="shared" si="99"/>
        <v>41.842944015859999</v>
      </c>
      <c r="U131" s="128">
        <f t="shared" si="100"/>
        <v>0</v>
      </c>
      <c r="V131" s="129">
        <f t="shared" si="101"/>
        <v>1.1999999999999991</v>
      </c>
      <c r="W131" s="129">
        <f t="shared" si="72"/>
        <v>12.100000000000005</v>
      </c>
      <c r="X131" s="130">
        <f t="shared" si="102"/>
        <v>197</v>
      </c>
      <c r="Y131" s="130">
        <f>'Elevation Data'!H132</f>
        <v>197</v>
      </c>
      <c r="Z131" s="131">
        <f t="shared" si="103"/>
        <v>197</v>
      </c>
      <c r="AA131" s="131">
        <f t="shared" si="104"/>
        <v>250.41392649491601</v>
      </c>
      <c r="AB131" s="131">
        <f>'Elevation Data'!G132</f>
        <v>252.34513929564801</v>
      </c>
      <c r="AC131" s="73">
        <f t="shared" si="105"/>
        <v>1.9312128007319984</v>
      </c>
      <c r="AD131" s="130">
        <f t="shared" si="106"/>
        <v>0</v>
      </c>
    </row>
    <row r="132" spans="1:33" ht="15" customHeight="1" x14ac:dyDescent="0.25">
      <c r="A132" s="31">
        <f t="shared" si="61"/>
        <v>14.548205128205128</v>
      </c>
      <c r="B132" s="31">
        <f t="shared" ref="B132:B153" si="107">A132+L132</f>
        <v>14.590512820512821</v>
      </c>
      <c r="C132" s="112">
        <f t="shared" ref="C132:C153" si="108">(A132+B132)/2</f>
        <v>14.569358974358973</v>
      </c>
      <c r="D132" s="34">
        <f t="shared" ref="D132:D153" si="109">90-(90-$AI$15)*SIN(((180*(C132-$AI$16))/$AI$18*3.1416/180))</f>
        <v>19.292656353854554</v>
      </c>
      <c r="E132" s="34">
        <f t="shared" ref="E132:E153" si="110">$AI$21*((COS(D132*3.1416/180))^0.3)</f>
        <v>1326.7946223635943</v>
      </c>
      <c r="F132" s="34">
        <f t="shared" ref="F132:F153" si="111">0.5*(((-3.64*10^-14)*Z132^3)+((3.88*10^-9)*Z132^2)-((1.18*10^-4)*Z132)+1.17)*T132^3*$AI$5</f>
        <v>1701.4488939059077</v>
      </c>
      <c r="G132">
        <f t="shared" ref="G132:G153" si="112">0.278*$AI$11*T132*SIN(U132)</f>
        <v>0</v>
      </c>
      <c r="H132">
        <f t="shared" ref="H132:H153" si="113">(5.46*10^-7)*((T132^2-T132^2)*(T132)/(V132))</f>
        <v>0</v>
      </c>
      <c r="I132" s="34">
        <f t="shared" ref="I132:I153" si="114">0.278*$AI$6*(1+(T132)/161)*$AI$11*(T132)</f>
        <v>403.50661980630105</v>
      </c>
      <c r="J132">
        <f t="shared" ref="J132:J153" si="115">(F132+G132+H132+I132)/$AI$28</f>
        <v>2338.8394596802318</v>
      </c>
      <c r="K132">
        <f t="shared" ref="K132:K153" si="116">J132/745</f>
        <v>3.1393818250741368</v>
      </c>
      <c r="L132">
        <f t="shared" ref="L132:L153" si="117">V132/S132</f>
        <v>4.2307692307692386E-2</v>
      </c>
      <c r="M132" s="26">
        <f t="shared" ref="M132:M153" si="118">J132-E132</f>
        <v>1012.0448373166375</v>
      </c>
      <c r="N132" s="34">
        <f t="shared" ref="N132:N153" si="119">$AI$22/(M132^($AI$23-1))</f>
        <v>5040.4351797008803</v>
      </c>
      <c r="O132" s="34">
        <f t="shared" ref="O132:O153" si="120">IF(N132&lt;6000,N132,6000)</f>
        <v>5040.4351797008803</v>
      </c>
      <c r="P132" s="35">
        <f t="shared" ref="P132:P153" si="121">(M132*(B132-A132)/($AI$22/M132^($AI$23-1)))</f>
        <v>8.4947588952671571E-3</v>
      </c>
      <c r="Q132" s="35">
        <f t="shared" si="62"/>
        <v>0.65347335347557978</v>
      </c>
      <c r="R132" s="44"/>
      <c r="S132" s="132">
        <v>26</v>
      </c>
      <c r="T132" s="127">
        <f t="shared" si="99"/>
        <v>41.842944015859999</v>
      </c>
      <c r="U132" s="128">
        <f t="shared" si="100"/>
        <v>0</v>
      </c>
      <c r="V132" s="129">
        <f t="shared" si="101"/>
        <v>1.1000000000000021</v>
      </c>
      <c r="W132" s="129">
        <f t="shared" si="72"/>
        <v>13.200000000000006</v>
      </c>
      <c r="X132" s="130">
        <f t="shared" si="102"/>
        <v>197</v>
      </c>
      <c r="Y132" s="130">
        <f>'Elevation Data'!H133</f>
        <v>197</v>
      </c>
      <c r="Z132" s="131">
        <f t="shared" si="103"/>
        <v>197</v>
      </c>
      <c r="AA132" s="131">
        <f t="shared" si="104"/>
        <v>252.34513929564801</v>
      </c>
      <c r="AB132" s="131">
        <f>'Elevation Data'!G133</f>
        <v>254.11541769631901</v>
      </c>
      <c r="AC132" s="73">
        <f t="shared" si="105"/>
        <v>1.7702784006710033</v>
      </c>
      <c r="AD132" s="130">
        <f t="shared" si="106"/>
        <v>0</v>
      </c>
    </row>
    <row r="133" spans="1:33" ht="15" customHeight="1" x14ac:dyDescent="0.25">
      <c r="A133" s="31">
        <f t="shared" ref="A133:A153" si="122">B132</f>
        <v>14.590512820512821</v>
      </c>
      <c r="B133" s="31">
        <f t="shared" si="107"/>
        <v>14.621282051282051</v>
      </c>
      <c r="C133" s="112">
        <f t="shared" si="108"/>
        <v>14.605897435897436</v>
      </c>
      <c r="D133" s="34">
        <f t="shared" si="109"/>
        <v>19.541972775675049</v>
      </c>
      <c r="E133" s="34">
        <f t="shared" si="110"/>
        <v>1326.1842294183878</v>
      </c>
      <c r="F133" s="34">
        <f t="shared" si="111"/>
        <v>1701.4488939059077</v>
      </c>
      <c r="G133">
        <f t="shared" si="112"/>
        <v>0</v>
      </c>
      <c r="H133">
        <f t="shared" si="113"/>
        <v>0</v>
      </c>
      <c r="I133" s="34">
        <f t="shared" si="114"/>
        <v>403.50661980630105</v>
      </c>
      <c r="J133">
        <f t="shared" si="115"/>
        <v>2338.8394596802318</v>
      </c>
      <c r="K133">
        <f t="shared" si="116"/>
        <v>3.1393818250741368</v>
      </c>
      <c r="L133">
        <f t="shared" si="117"/>
        <v>3.0769230769230518E-2</v>
      </c>
      <c r="M133" s="26">
        <f t="shared" si="118"/>
        <v>1012.6552302618441</v>
      </c>
      <c r="N133" s="34">
        <f t="shared" si="119"/>
        <v>5039.7666191793278</v>
      </c>
      <c r="O133" s="34">
        <f t="shared" si="120"/>
        <v>5039.7666191793278</v>
      </c>
      <c r="P133" s="35">
        <f t="shared" si="121"/>
        <v>6.1825526505568506E-3</v>
      </c>
      <c r="Q133" s="35">
        <f t="shared" ref="Q133:Q153" si="123">P133+Q132</f>
        <v>0.65965590612613667</v>
      </c>
      <c r="R133" s="44"/>
      <c r="S133" s="132">
        <v>26</v>
      </c>
      <c r="T133" s="127">
        <f t="shared" si="99"/>
        <v>41.842944015859999</v>
      </c>
      <c r="U133" s="128">
        <f t="shared" si="100"/>
        <v>0</v>
      </c>
      <c r="V133" s="129">
        <f t="shared" si="101"/>
        <v>0.79999999999999349</v>
      </c>
      <c r="W133" s="129">
        <f t="shared" si="72"/>
        <v>14</v>
      </c>
      <c r="X133" s="130">
        <f t="shared" si="102"/>
        <v>197</v>
      </c>
      <c r="Y133" s="130">
        <f>'Elevation Data'!H134</f>
        <v>197</v>
      </c>
      <c r="Z133" s="131">
        <f t="shared" si="103"/>
        <v>197</v>
      </c>
      <c r="AA133" s="131">
        <f t="shared" si="104"/>
        <v>254.11541769631901</v>
      </c>
      <c r="AB133" s="131">
        <f>'Elevation Data'!G134</f>
        <v>255.402892896807</v>
      </c>
      <c r="AC133" s="73">
        <f t="shared" si="105"/>
        <v>1.2874752004879895</v>
      </c>
      <c r="AD133" s="130">
        <f t="shared" si="106"/>
        <v>0</v>
      </c>
    </row>
    <row r="134" spans="1:33" ht="15" customHeight="1" x14ac:dyDescent="0.25">
      <c r="A134" s="31">
        <f t="shared" si="122"/>
        <v>14.621282051282051</v>
      </c>
      <c r="B134" s="31">
        <f t="shared" si="107"/>
        <v>14.65974358974359</v>
      </c>
      <c r="C134" s="112">
        <f t="shared" si="108"/>
        <v>14.640512820512821</v>
      </c>
      <c r="D134" s="34">
        <f t="shared" si="109"/>
        <v>19.782412803508748</v>
      </c>
      <c r="E134" s="34">
        <f t="shared" si="110"/>
        <v>1325.5878033573658</v>
      </c>
      <c r="F134" s="34">
        <f t="shared" si="111"/>
        <v>1701.4488939059077</v>
      </c>
      <c r="G134">
        <f t="shared" si="112"/>
        <v>0</v>
      </c>
      <c r="H134">
        <f t="shared" si="113"/>
        <v>0</v>
      </c>
      <c r="I134" s="34">
        <f t="shared" si="114"/>
        <v>403.50661980630105</v>
      </c>
      <c r="J134">
        <f t="shared" si="115"/>
        <v>2338.8394596802318</v>
      </c>
      <c r="K134">
        <f t="shared" si="116"/>
        <v>3.1393818250741368</v>
      </c>
      <c r="L134">
        <f t="shared" si="117"/>
        <v>3.8461538461537978E-2</v>
      </c>
      <c r="M134" s="26">
        <f t="shared" si="118"/>
        <v>1013.251656322866</v>
      </c>
      <c r="N134" s="34">
        <f t="shared" si="119"/>
        <v>5039.113831246299</v>
      </c>
      <c r="O134" s="34">
        <f t="shared" si="120"/>
        <v>5039.113831246299</v>
      </c>
      <c r="P134" s="35">
        <f t="shared" si="121"/>
        <v>7.7337442367799748E-3</v>
      </c>
      <c r="Q134" s="35">
        <f t="shared" si="123"/>
        <v>0.66738965036291664</v>
      </c>
      <c r="R134" s="44"/>
      <c r="S134" s="132">
        <v>26</v>
      </c>
      <c r="T134" s="127">
        <f t="shared" si="99"/>
        <v>41.842944015859999</v>
      </c>
      <c r="U134" s="128">
        <f t="shared" si="100"/>
        <v>0</v>
      </c>
      <c r="V134" s="129">
        <f t="shared" si="101"/>
        <v>0.99999999999998745</v>
      </c>
      <c r="W134" s="129">
        <f t="shared" si="72"/>
        <v>14.999999999999988</v>
      </c>
      <c r="X134" s="130">
        <f t="shared" si="102"/>
        <v>197</v>
      </c>
      <c r="Y134" s="130">
        <f>'Elevation Data'!H135</f>
        <v>197</v>
      </c>
      <c r="Z134" s="131">
        <f t="shared" si="103"/>
        <v>197</v>
      </c>
      <c r="AA134" s="131">
        <f t="shared" si="104"/>
        <v>255.402892896807</v>
      </c>
      <c r="AB134" s="131">
        <f>'Elevation Data'!G135</f>
        <v>257.01223689741698</v>
      </c>
      <c r="AC134" s="73">
        <f t="shared" si="105"/>
        <v>1.6093440006099797</v>
      </c>
      <c r="AD134" s="130">
        <f t="shared" si="106"/>
        <v>0</v>
      </c>
    </row>
    <row r="135" spans="1:33" ht="15" customHeight="1" x14ac:dyDescent="0.25">
      <c r="A135" s="31">
        <f t="shared" si="122"/>
        <v>14.65974358974359</v>
      </c>
      <c r="B135" s="31">
        <f t="shared" si="107"/>
        <v>14.925128205128205</v>
      </c>
      <c r="C135" s="112">
        <f t="shared" si="108"/>
        <v>14.792435897435897</v>
      </c>
      <c r="D135" s="34">
        <f t="shared" si="109"/>
        <v>20.886163211742144</v>
      </c>
      <c r="E135" s="34">
        <f t="shared" si="110"/>
        <v>1322.7516736557925</v>
      </c>
      <c r="F135" s="34">
        <f t="shared" si="111"/>
        <v>1701.4488939059077</v>
      </c>
      <c r="G135">
        <f t="shared" si="112"/>
        <v>0</v>
      </c>
      <c r="H135">
        <f t="shared" si="113"/>
        <v>0</v>
      </c>
      <c r="I135" s="34">
        <f t="shared" si="114"/>
        <v>403.50661980630105</v>
      </c>
      <c r="J135">
        <f t="shared" si="115"/>
        <v>2338.8394596802318</v>
      </c>
      <c r="K135">
        <f t="shared" si="116"/>
        <v>3.1393818250741368</v>
      </c>
      <c r="L135">
        <f t="shared" si="117"/>
        <v>0.26538461538461616</v>
      </c>
      <c r="M135" s="26">
        <f t="shared" si="118"/>
        <v>1016.0877860244393</v>
      </c>
      <c r="N135" s="34">
        <f t="shared" si="119"/>
        <v>5036.0160910103014</v>
      </c>
      <c r="O135" s="34">
        <f t="shared" si="120"/>
        <v>5036.0160910103014</v>
      </c>
      <c r="P135" s="35">
        <f t="shared" si="121"/>
        <v>5.3545116103273706E-2</v>
      </c>
      <c r="Q135" s="35">
        <f t="shared" si="123"/>
        <v>0.72093476646619037</v>
      </c>
      <c r="R135" s="44"/>
      <c r="S135" s="132">
        <v>26</v>
      </c>
      <c r="T135" s="127">
        <f t="shared" si="99"/>
        <v>41.842944015859999</v>
      </c>
      <c r="U135" s="128">
        <f t="shared" si="100"/>
        <v>0</v>
      </c>
      <c r="V135" s="129">
        <f t="shared" si="101"/>
        <v>6.9000000000000208</v>
      </c>
      <c r="W135" s="129">
        <f t="shared" si="72"/>
        <v>21.900000000000009</v>
      </c>
      <c r="X135" s="130">
        <f t="shared" si="102"/>
        <v>197</v>
      </c>
      <c r="Y135" s="130">
        <f>'Elevation Data'!H136</f>
        <v>197</v>
      </c>
      <c r="Z135" s="131">
        <f t="shared" si="103"/>
        <v>197</v>
      </c>
      <c r="AA135" s="131">
        <f t="shared" si="104"/>
        <v>257.01223689741698</v>
      </c>
      <c r="AB135" s="131">
        <f>'Elevation Data'!G136</f>
        <v>268.11671050162602</v>
      </c>
      <c r="AC135" s="73">
        <f t="shared" si="105"/>
        <v>11.104473604209034</v>
      </c>
      <c r="AD135" s="130">
        <f t="shared" si="106"/>
        <v>0</v>
      </c>
    </row>
    <row r="136" spans="1:33" ht="15" customHeight="1" x14ac:dyDescent="0.25">
      <c r="A136" s="31">
        <f t="shared" si="122"/>
        <v>14.925128205128205</v>
      </c>
      <c r="B136" s="31">
        <f t="shared" si="107"/>
        <v>14.948205128205128</v>
      </c>
      <c r="C136" s="112">
        <f t="shared" si="108"/>
        <v>14.936666666666667</v>
      </c>
      <c r="D136" s="34">
        <f t="shared" si="109"/>
        <v>22.006259717132707</v>
      </c>
      <c r="E136" s="34">
        <f t="shared" si="110"/>
        <v>1319.7076293150801</v>
      </c>
      <c r="F136" s="34">
        <f t="shared" si="111"/>
        <v>1701.4488939059077</v>
      </c>
      <c r="G136">
        <f t="shared" si="112"/>
        <v>0</v>
      </c>
      <c r="H136">
        <f t="shared" si="113"/>
        <v>0</v>
      </c>
      <c r="I136" s="34">
        <f t="shared" si="114"/>
        <v>403.50661980630105</v>
      </c>
      <c r="J136">
        <f t="shared" si="115"/>
        <v>2338.8394596802318</v>
      </c>
      <c r="K136">
        <f t="shared" si="116"/>
        <v>3.1393818250741368</v>
      </c>
      <c r="L136">
        <f t="shared" si="117"/>
        <v>2.3076923076922381E-2</v>
      </c>
      <c r="M136" s="26">
        <f t="shared" si="118"/>
        <v>1019.1318303651517</v>
      </c>
      <c r="N136" s="34">
        <f t="shared" si="119"/>
        <v>5032.702972989443</v>
      </c>
      <c r="O136" s="34">
        <f t="shared" si="120"/>
        <v>5032.702972989443</v>
      </c>
      <c r="P136" s="35">
        <f t="shared" si="121"/>
        <v>4.6731203849708445E-3</v>
      </c>
      <c r="Q136" s="35">
        <f t="shared" si="123"/>
        <v>0.72560788685116118</v>
      </c>
      <c r="R136" s="44"/>
      <c r="S136" s="132">
        <v>26</v>
      </c>
      <c r="T136" s="127">
        <f t="shared" ref="T136:T139" si="124">S136*1.60934400061</f>
        <v>41.842944015859999</v>
      </c>
      <c r="U136" s="128">
        <f t="shared" ref="U136:U139" si="125">AD136/(AC136*1000)</f>
        <v>0</v>
      </c>
      <c r="V136" s="129">
        <f t="shared" ref="V136:V139" si="126">AC136/1.60934400061</f>
        <v>0.59999999999998188</v>
      </c>
      <c r="W136" s="129">
        <f t="shared" si="72"/>
        <v>22.499999999999993</v>
      </c>
      <c r="X136" s="130">
        <f t="shared" ref="X136:X139" si="127">Y135</f>
        <v>197</v>
      </c>
      <c r="Y136" s="130">
        <f>'Elevation Data'!H137</f>
        <v>197</v>
      </c>
      <c r="Z136" s="131">
        <f t="shared" ref="Z136:Z139" si="128">(X136+Y136)/2</f>
        <v>197</v>
      </c>
      <c r="AA136" s="131">
        <f t="shared" ref="AA136:AA139" si="129">AB135</f>
        <v>268.11671050162602</v>
      </c>
      <c r="AB136" s="131">
        <f>'Elevation Data'!G137</f>
        <v>269.08231690199199</v>
      </c>
      <c r="AC136" s="73">
        <f t="shared" ref="AC136:AC139" si="130">AB136-AA136</f>
        <v>0.96560640036597079</v>
      </c>
      <c r="AD136" s="130">
        <f t="shared" ref="AD136:AD139" si="131">Y136-X136</f>
        <v>0</v>
      </c>
    </row>
    <row r="137" spans="1:33" ht="15" customHeight="1" x14ac:dyDescent="0.25">
      <c r="A137" s="31">
        <f t="shared" si="122"/>
        <v>14.948205128205128</v>
      </c>
      <c r="B137" s="31">
        <f t="shared" si="107"/>
        <v>15.255897435897436</v>
      </c>
      <c r="C137" s="112">
        <f t="shared" si="108"/>
        <v>15.102051282051281</v>
      </c>
      <c r="D137" s="34">
        <f t="shared" si="109"/>
        <v>23.375729482810243</v>
      </c>
      <c r="E137" s="34">
        <f t="shared" si="110"/>
        <v>1315.7566039054623</v>
      </c>
      <c r="F137" s="34">
        <f t="shared" si="111"/>
        <v>1701.4488939059077</v>
      </c>
      <c r="G137">
        <f t="shared" si="112"/>
        <v>0</v>
      </c>
      <c r="H137">
        <f t="shared" si="113"/>
        <v>0</v>
      </c>
      <c r="I137" s="34">
        <f t="shared" si="114"/>
        <v>403.50661980630105</v>
      </c>
      <c r="J137">
        <f t="shared" si="115"/>
        <v>2338.8394596802318</v>
      </c>
      <c r="K137">
        <f t="shared" si="116"/>
        <v>3.1393818250741368</v>
      </c>
      <c r="L137">
        <f t="shared" si="117"/>
        <v>0.30769230769230788</v>
      </c>
      <c r="M137" s="26">
        <f t="shared" si="118"/>
        <v>1023.0828557747695</v>
      </c>
      <c r="N137" s="34">
        <f t="shared" si="119"/>
        <v>5028.4206629207811</v>
      </c>
      <c r="O137" s="34">
        <f t="shared" si="120"/>
        <v>5028.4206629207811</v>
      </c>
      <c r="P137" s="35">
        <f t="shared" si="121"/>
        <v>6.2603100646501209E-2</v>
      </c>
      <c r="Q137" s="35">
        <f t="shared" si="123"/>
        <v>0.78821098749766239</v>
      </c>
      <c r="R137" s="44"/>
      <c r="S137" s="132">
        <v>26</v>
      </c>
      <c r="T137" s="127">
        <f t="shared" si="124"/>
        <v>41.842944015859999</v>
      </c>
      <c r="U137" s="128">
        <f t="shared" si="125"/>
        <v>0</v>
      </c>
      <c r="V137" s="129">
        <f t="shared" si="126"/>
        <v>8.0000000000000053</v>
      </c>
      <c r="W137" s="129">
        <f t="shared" si="72"/>
        <v>30.5</v>
      </c>
      <c r="X137" s="130">
        <f t="shared" si="127"/>
        <v>197</v>
      </c>
      <c r="Y137" s="130">
        <f>'Elevation Data'!H138</f>
        <v>197</v>
      </c>
      <c r="Z137" s="131">
        <f t="shared" si="128"/>
        <v>197</v>
      </c>
      <c r="AA137" s="131">
        <f t="shared" si="129"/>
        <v>269.08231690199199</v>
      </c>
      <c r="AB137" s="131">
        <f>'Elevation Data'!G138</f>
        <v>281.957068906872</v>
      </c>
      <c r="AC137" s="73">
        <f t="shared" si="130"/>
        <v>12.874752004880008</v>
      </c>
      <c r="AD137" s="130">
        <f t="shared" si="131"/>
        <v>0</v>
      </c>
    </row>
    <row r="138" spans="1:33" ht="15" customHeight="1" x14ac:dyDescent="0.25">
      <c r="A138" s="31">
        <f t="shared" si="122"/>
        <v>15.255897435897436</v>
      </c>
      <c r="B138" s="31">
        <f t="shared" si="107"/>
        <v>15.321282051282052</v>
      </c>
      <c r="C138" s="112">
        <f t="shared" si="108"/>
        <v>15.288589743589744</v>
      </c>
      <c r="D138" s="34">
        <f t="shared" si="109"/>
        <v>25.027246864476325</v>
      </c>
      <c r="E138" s="34">
        <f t="shared" si="110"/>
        <v>1310.6523491212363</v>
      </c>
      <c r="F138" s="34">
        <f t="shared" si="111"/>
        <v>1701.4488939059077</v>
      </c>
      <c r="G138">
        <f t="shared" si="112"/>
        <v>0</v>
      </c>
      <c r="H138">
        <f t="shared" si="113"/>
        <v>0</v>
      </c>
      <c r="I138" s="34">
        <f t="shared" si="114"/>
        <v>403.50661980630105</v>
      </c>
      <c r="J138">
        <f t="shared" si="115"/>
        <v>2338.8394596802318</v>
      </c>
      <c r="K138">
        <f t="shared" si="116"/>
        <v>3.1393818250741368</v>
      </c>
      <c r="L138">
        <f t="shared" si="117"/>
        <v>6.5384615384615444E-2</v>
      </c>
      <c r="M138" s="26">
        <f t="shared" si="118"/>
        <v>1028.1871105589955</v>
      </c>
      <c r="N138" s="34">
        <f t="shared" si="119"/>
        <v>5022.9182019375339</v>
      </c>
      <c r="O138" s="34">
        <f t="shared" si="120"/>
        <v>5022.9182019375339</v>
      </c>
      <c r="P138" s="35">
        <f t="shared" si="121"/>
        <v>1.3384175506060863E-2</v>
      </c>
      <c r="Q138" s="35">
        <f t="shared" si="123"/>
        <v>0.80159516300372324</v>
      </c>
      <c r="R138" s="44"/>
      <c r="S138" s="132">
        <v>26</v>
      </c>
      <c r="T138" s="127">
        <f t="shared" si="124"/>
        <v>41.842944015859999</v>
      </c>
      <c r="U138" s="128">
        <f t="shared" si="125"/>
        <v>0</v>
      </c>
      <c r="V138" s="129">
        <f t="shared" si="126"/>
        <v>1.7000000000000015</v>
      </c>
      <c r="W138" s="129">
        <f t="shared" si="72"/>
        <v>32.200000000000003</v>
      </c>
      <c r="X138" s="130">
        <f t="shared" si="127"/>
        <v>197</v>
      </c>
      <c r="Y138" s="130">
        <f>'Elevation Data'!H139</f>
        <v>197</v>
      </c>
      <c r="Z138" s="131">
        <f t="shared" si="128"/>
        <v>197</v>
      </c>
      <c r="AA138" s="131">
        <f t="shared" si="129"/>
        <v>281.957068906872</v>
      </c>
      <c r="AB138" s="131">
        <f>'Elevation Data'!G139</f>
        <v>284.692953707909</v>
      </c>
      <c r="AC138" s="73">
        <f t="shared" si="130"/>
        <v>2.7358848010370025</v>
      </c>
      <c r="AD138" s="130">
        <f t="shared" si="131"/>
        <v>0</v>
      </c>
    </row>
    <row r="139" spans="1:33" ht="15" customHeight="1" x14ac:dyDescent="0.25">
      <c r="A139" s="31">
        <f t="shared" si="122"/>
        <v>15.321282051282052</v>
      </c>
      <c r="B139" s="31">
        <f t="shared" si="107"/>
        <v>15.336666666666668</v>
      </c>
      <c r="C139" s="112">
        <f t="shared" si="108"/>
        <v>15.32897435897436</v>
      </c>
      <c r="D139" s="34">
        <f t="shared" si="109"/>
        <v>25.399455893182832</v>
      </c>
      <c r="E139" s="34">
        <f t="shared" si="110"/>
        <v>1309.4501970076838</v>
      </c>
      <c r="F139" s="34">
        <f t="shared" si="111"/>
        <v>1701.4488939059077</v>
      </c>
      <c r="G139">
        <f t="shared" si="112"/>
        <v>0</v>
      </c>
      <c r="H139">
        <f t="shared" si="113"/>
        <v>0</v>
      </c>
      <c r="I139" s="34">
        <f t="shared" si="114"/>
        <v>403.50661980630105</v>
      </c>
      <c r="J139">
        <f t="shared" si="115"/>
        <v>2338.8394596802318</v>
      </c>
      <c r="K139">
        <f t="shared" si="116"/>
        <v>3.1393818250741368</v>
      </c>
      <c r="L139">
        <f t="shared" si="117"/>
        <v>1.5384615384614921E-2</v>
      </c>
      <c r="M139" s="26">
        <f t="shared" si="118"/>
        <v>1029.3892626725481</v>
      </c>
      <c r="N139" s="34">
        <f t="shared" si="119"/>
        <v>5021.6271120778501</v>
      </c>
      <c r="O139" s="34">
        <f t="shared" si="120"/>
        <v>5021.6271120778501</v>
      </c>
      <c r="P139" s="35">
        <f t="shared" si="121"/>
        <v>3.153710447591752E-3</v>
      </c>
      <c r="Q139" s="35">
        <f t="shared" si="123"/>
        <v>0.80474887345131496</v>
      </c>
      <c r="R139" s="44"/>
      <c r="S139" s="132">
        <v>26</v>
      </c>
      <c r="T139" s="127">
        <f t="shared" si="124"/>
        <v>41.842944015859999</v>
      </c>
      <c r="U139" s="128">
        <f t="shared" si="125"/>
        <v>0</v>
      </c>
      <c r="V139" s="129">
        <f t="shared" si="126"/>
        <v>0.39999999999998792</v>
      </c>
      <c r="W139" s="129">
        <f t="shared" si="72"/>
        <v>32.599999999999994</v>
      </c>
      <c r="X139" s="130">
        <f t="shared" si="127"/>
        <v>197</v>
      </c>
      <c r="Y139" s="130">
        <f>'Elevation Data'!H140</f>
        <v>197</v>
      </c>
      <c r="Z139" s="131">
        <f t="shared" si="128"/>
        <v>197</v>
      </c>
      <c r="AA139" s="131">
        <f t="shared" si="129"/>
        <v>284.692953707909</v>
      </c>
      <c r="AB139" s="131">
        <f>'Elevation Data'!G140</f>
        <v>285.33669130815298</v>
      </c>
      <c r="AC139" s="73">
        <f t="shared" si="130"/>
        <v>0.64373760024398052</v>
      </c>
      <c r="AD139" s="130">
        <f t="shared" si="131"/>
        <v>0</v>
      </c>
      <c r="AG139" s="101"/>
    </row>
    <row r="140" spans="1:33" ht="15" customHeight="1" x14ac:dyDescent="0.25">
      <c r="A140" s="31">
        <f t="shared" si="122"/>
        <v>15.336666666666668</v>
      </c>
      <c r="B140" s="31">
        <f t="shared" si="107"/>
        <v>15.363589743589744</v>
      </c>
      <c r="C140" s="112">
        <f t="shared" si="108"/>
        <v>15.350128205128206</v>
      </c>
      <c r="D140" s="34">
        <f t="shared" si="109"/>
        <v>25.596481629700946</v>
      </c>
      <c r="E140" s="34">
        <f t="shared" si="110"/>
        <v>1308.8060827496372</v>
      </c>
      <c r="F140" s="34">
        <f t="shared" si="111"/>
        <v>1701.4488939059077</v>
      </c>
      <c r="G140">
        <f t="shared" si="112"/>
        <v>0</v>
      </c>
      <c r="H140">
        <f t="shared" si="113"/>
        <v>0</v>
      </c>
      <c r="I140" s="34">
        <f t="shared" si="114"/>
        <v>403.50661980630105</v>
      </c>
      <c r="J140">
        <f t="shared" si="115"/>
        <v>2338.8394596802318</v>
      </c>
      <c r="K140">
        <f t="shared" si="116"/>
        <v>3.1393818250741368</v>
      </c>
      <c r="L140">
        <f t="shared" si="117"/>
        <v>2.6923076923076789E-2</v>
      </c>
      <c r="M140" s="26">
        <f t="shared" si="118"/>
        <v>1030.0333769305946</v>
      </c>
      <c r="N140" s="34">
        <f t="shared" si="119"/>
        <v>5020.9361014953238</v>
      </c>
      <c r="O140" s="34">
        <f t="shared" si="120"/>
        <v>5020.9361014953238</v>
      </c>
      <c r="P140" s="35">
        <f t="shared" si="121"/>
        <v>5.5232066849405011E-3</v>
      </c>
      <c r="Q140" s="35">
        <f t="shared" si="123"/>
        <v>0.81027208013625551</v>
      </c>
      <c r="R140" s="44"/>
      <c r="S140" s="132">
        <v>26</v>
      </c>
      <c r="T140" s="127">
        <f t="shared" ref="T140:T151" si="132">S140*1.60934400061</f>
        <v>41.842944015859999</v>
      </c>
      <c r="U140" s="128">
        <f t="shared" ref="U140:U151" si="133">AD140/(AC140*1000)</f>
        <v>0</v>
      </c>
      <c r="V140" s="129">
        <f t="shared" ref="V140:V151" si="134">AC140/1.60934400061</f>
        <v>0.69999999999999651</v>
      </c>
      <c r="W140" s="129">
        <f t="shared" si="72"/>
        <v>33.29999999999999</v>
      </c>
      <c r="X140" s="130">
        <f t="shared" ref="X140:X151" si="135">Y139</f>
        <v>197</v>
      </c>
      <c r="Y140" s="130">
        <f>'Elevation Data'!H141</f>
        <v>197</v>
      </c>
      <c r="Z140" s="131">
        <f t="shared" ref="Z140:Z151" si="136">(X140+Y140)/2</f>
        <v>197</v>
      </c>
      <c r="AA140" s="131">
        <f t="shared" ref="AA140:AA151" si="137">AB139</f>
        <v>285.33669130815298</v>
      </c>
      <c r="AB140" s="131">
        <f>'Elevation Data'!G141</f>
        <v>286.46323210857997</v>
      </c>
      <c r="AC140" s="73">
        <f t="shared" ref="AC140:AC151" si="138">AB140-AA140</f>
        <v>1.1265408004269943</v>
      </c>
      <c r="AD140" s="130">
        <f t="shared" ref="AD140:AD151" si="139">Y140-X140</f>
        <v>0</v>
      </c>
      <c r="AG140" s="101"/>
    </row>
    <row r="141" spans="1:33" ht="15" customHeight="1" x14ac:dyDescent="0.25">
      <c r="A141" s="31">
        <f t="shared" si="122"/>
        <v>15.363589743589744</v>
      </c>
      <c r="B141" s="31">
        <f t="shared" si="107"/>
        <v>15.371282051282053</v>
      </c>
      <c r="C141" s="112">
        <f t="shared" si="108"/>
        <v>15.367435897435898</v>
      </c>
      <c r="D141" s="34">
        <f t="shared" si="109"/>
        <v>25.758733476679112</v>
      </c>
      <c r="E141" s="34">
        <f t="shared" si="110"/>
        <v>1308.2716052114247</v>
      </c>
      <c r="F141" s="34">
        <f t="shared" si="111"/>
        <v>1701.4488939059077</v>
      </c>
      <c r="G141">
        <f t="shared" si="112"/>
        <v>0</v>
      </c>
      <c r="H141">
        <f t="shared" si="113"/>
        <v>0</v>
      </c>
      <c r="I141" s="34">
        <f t="shared" si="114"/>
        <v>403.50661980630105</v>
      </c>
      <c r="J141">
        <f t="shared" si="115"/>
        <v>2338.8394596802318</v>
      </c>
      <c r="K141">
        <f t="shared" si="116"/>
        <v>3.1393818250741368</v>
      </c>
      <c r="L141">
        <f t="shared" si="117"/>
        <v>7.6923076923088177E-3</v>
      </c>
      <c r="M141" s="26">
        <f t="shared" si="118"/>
        <v>1030.5678544688071</v>
      </c>
      <c r="N141" s="34">
        <f t="shared" si="119"/>
        <v>5020.3631100977263</v>
      </c>
      <c r="O141" s="34">
        <f t="shared" si="120"/>
        <v>5020.3631100977263</v>
      </c>
      <c r="P141" s="35">
        <f t="shared" si="121"/>
        <v>1.5790581000868931E-3</v>
      </c>
      <c r="Q141" s="35">
        <f t="shared" si="123"/>
        <v>0.81185113823634236</v>
      </c>
      <c r="R141" s="44"/>
      <c r="S141" s="132">
        <v>26</v>
      </c>
      <c r="T141" s="127">
        <f t="shared" si="132"/>
        <v>41.842944015859999</v>
      </c>
      <c r="U141" s="128">
        <f t="shared" si="133"/>
        <v>0</v>
      </c>
      <c r="V141" s="129">
        <f t="shared" si="134"/>
        <v>0.20000000000002927</v>
      </c>
      <c r="W141" s="129">
        <f t="shared" si="72"/>
        <v>33.500000000000021</v>
      </c>
      <c r="X141" s="130">
        <f t="shared" si="135"/>
        <v>197</v>
      </c>
      <c r="Y141" s="130">
        <f>'Elevation Data'!H142</f>
        <v>197</v>
      </c>
      <c r="Z141" s="131">
        <f t="shared" si="136"/>
        <v>197</v>
      </c>
      <c r="AA141" s="131">
        <f t="shared" si="137"/>
        <v>286.46323210857997</v>
      </c>
      <c r="AB141" s="131">
        <f>'Elevation Data'!G142</f>
        <v>286.78510090870202</v>
      </c>
      <c r="AC141" s="73">
        <f t="shared" si="138"/>
        <v>0.32186880012204711</v>
      </c>
      <c r="AD141" s="130">
        <f t="shared" si="139"/>
        <v>0</v>
      </c>
      <c r="AG141" s="101"/>
    </row>
    <row r="142" spans="1:33" ht="15" customHeight="1" x14ac:dyDescent="0.25">
      <c r="A142" s="31">
        <f t="shared" si="122"/>
        <v>15.371282051282053</v>
      </c>
      <c r="B142" s="31">
        <f t="shared" si="107"/>
        <v>15.382820512820514</v>
      </c>
      <c r="C142" s="112">
        <f t="shared" si="108"/>
        <v>15.377051282051283</v>
      </c>
      <c r="D142" s="34">
        <f t="shared" si="109"/>
        <v>25.849280374601918</v>
      </c>
      <c r="E142" s="34">
        <f t="shared" si="110"/>
        <v>1307.9717416099479</v>
      </c>
      <c r="F142" s="34">
        <f t="shared" si="111"/>
        <v>1701.4488939059077</v>
      </c>
      <c r="G142">
        <f t="shared" si="112"/>
        <v>0</v>
      </c>
      <c r="H142">
        <f t="shared" si="113"/>
        <v>0</v>
      </c>
      <c r="I142" s="34">
        <f t="shared" si="114"/>
        <v>403.50661980630105</v>
      </c>
      <c r="J142">
        <f t="shared" si="115"/>
        <v>2338.8394596802318</v>
      </c>
      <c r="K142">
        <f t="shared" si="116"/>
        <v>3.1393818250741368</v>
      </c>
      <c r="L142">
        <f t="shared" si="117"/>
        <v>1.153846153846051E-2</v>
      </c>
      <c r="M142" s="26">
        <f t="shared" si="118"/>
        <v>1030.8677180702839</v>
      </c>
      <c r="N142" s="34">
        <f t="shared" si="119"/>
        <v>5020.0417973931444</v>
      </c>
      <c r="O142" s="34">
        <f t="shared" si="120"/>
        <v>5020.0417973931444</v>
      </c>
      <c r="P142" s="35">
        <f t="shared" si="121"/>
        <v>2.3694279841198498E-3</v>
      </c>
      <c r="Q142" s="35">
        <f t="shared" si="123"/>
        <v>0.81422056622046224</v>
      </c>
      <c r="R142" s="44"/>
      <c r="S142" s="132">
        <v>26</v>
      </c>
      <c r="T142" s="127">
        <f t="shared" si="132"/>
        <v>41.842944015859999</v>
      </c>
      <c r="U142" s="128">
        <f t="shared" si="133"/>
        <v>0</v>
      </c>
      <c r="V142" s="129">
        <f t="shared" si="134"/>
        <v>0.29999999999997329</v>
      </c>
      <c r="W142" s="129">
        <f t="shared" si="72"/>
        <v>33.799999999999997</v>
      </c>
      <c r="X142" s="130">
        <f t="shared" si="135"/>
        <v>197</v>
      </c>
      <c r="Y142" s="130">
        <f>'Elevation Data'!H143</f>
        <v>197</v>
      </c>
      <c r="Z142" s="131">
        <f t="shared" si="136"/>
        <v>197</v>
      </c>
      <c r="AA142" s="131">
        <f t="shared" si="137"/>
        <v>286.78510090870202</v>
      </c>
      <c r="AB142" s="131">
        <f>'Elevation Data'!G143</f>
        <v>287.26790410888498</v>
      </c>
      <c r="AC142" s="73">
        <f t="shared" si="138"/>
        <v>0.48280320018295697</v>
      </c>
      <c r="AD142" s="130">
        <f t="shared" si="139"/>
        <v>0</v>
      </c>
      <c r="AG142" s="101"/>
    </row>
    <row r="143" spans="1:33" ht="15" customHeight="1" x14ac:dyDescent="0.25">
      <c r="A143" s="31">
        <f t="shared" si="122"/>
        <v>15.382820512820514</v>
      </c>
      <c r="B143" s="31">
        <f t="shared" si="107"/>
        <v>15.390512820512823</v>
      </c>
      <c r="C143" s="112">
        <f t="shared" si="108"/>
        <v>15.386666666666668</v>
      </c>
      <c r="D143" s="34">
        <f t="shared" si="109"/>
        <v>25.94011745614543</v>
      </c>
      <c r="E143" s="34">
        <f t="shared" si="110"/>
        <v>1307.6697705036738</v>
      </c>
      <c r="F143" s="34">
        <f t="shared" si="111"/>
        <v>1701.4488939059077</v>
      </c>
      <c r="G143">
        <f t="shared" si="112"/>
        <v>0</v>
      </c>
      <c r="H143">
        <f t="shared" si="113"/>
        <v>0</v>
      </c>
      <c r="I143" s="34">
        <f t="shared" si="114"/>
        <v>403.50661980630105</v>
      </c>
      <c r="J143">
        <f t="shared" si="115"/>
        <v>2338.8394596802318</v>
      </c>
      <c r="K143">
        <f t="shared" si="116"/>
        <v>3.1393818250741368</v>
      </c>
      <c r="L143">
        <f t="shared" si="117"/>
        <v>7.6923076923088177E-3</v>
      </c>
      <c r="M143" s="26">
        <f t="shared" si="118"/>
        <v>1031.169689176558</v>
      </c>
      <c r="N143" s="34">
        <f t="shared" si="119"/>
        <v>5019.7183416464668</v>
      </c>
      <c r="O143" s="34">
        <f t="shared" si="120"/>
        <v>5019.7183416464668</v>
      </c>
      <c r="P143" s="35">
        <f t="shared" si="121"/>
        <v>1.5801831880327081E-3</v>
      </c>
      <c r="Q143" s="35">
        <f t="shared" si="123"/>
        <v>0.8158007494084949</v>
      </c>
      <c r="R143" s="44"/>
      <c r="S143" s="132">
        <v>26</v>
      </c>
      <c r="T143" s="127">
        <f t="shared" si="132"/>
        <v>41.842944015859999</v>
      </c>
      <c r="U143" s="128">
        <f t="shared" si="133"/>
        <v>0</v>
      </c>
      <c r="V143" s="129">
        <f t="shared" si="134"/>
        <v>0.20000000000002927</v>
      </c>
      <c r="W143" s="129">
        <f>V143+W142</f>
        <v>34.000000000000028</v>
      </c>
      <c r="X143" s="130">
        <f t="shared" si="135"/>
        <v>197</v>
      </c>
      <c r="Y143" s="130">
        <f>'Elevation Data'!H144</f>
        <v>197</v>
      </c>
      <c r="Z143" s="131">
        <f t="shared" si="136"/>
        <v>197</v>
      </c>
      <c r="AA143" s="131">
        <f t="shared" si="137"/>
        <v>287.26790410888498</v>
      </c>
      <c r="AB143" s="131">
        <f>'Elevation Data'!G144</f>
        <v>287.58977290900702</v>
      </c>
      <c r="AC143" s="73">
        <f t="shared" si="138"/>
        <v>0.32186880012204711</v>
      </c>
      <c r="AD143" s="130">
        <f t="shared" si="139"/>
        <v>0</v>
      </c>
      <c r="AG143" s="101"/>
    </row>
    <row r="144" spans="1:33" ht="15" customHeight="1" x14ac:dyDescent="0.25">
      <c r="A144" s="31">
        <f t="shared" si="122"/>
        <v>15.390512820512823</v>
      </c>
      <c r="B144" s="31">
        <f t="shared" si="107"/>
        <v>15.575128205128207</v>
      </c>
      <c r="C144" s="112">
        <f t="shared" si="108"/>
        <v>15.482820512820515</v>
      </c>
      <c r="D144" s="34">
        <f t="shared" si="109"/>
        <v>26.864357325698229</v>
      </c>
      <c r="E144" s="34">
        <f t="shared" si="110"/>
        <v>1304.5317783426647</v>
      </c>
      <c r="F144" s="34">
        <f t="shared" si="111"/>
        <v>1701.4488939059077</v>
      </c>
      <c r="G144">
        <f t="shared" si="112"/>
        <v>0</v>
      </c>
      <c r="H144">
        <f t="shared" si="113"/>
        <v>0</v>
      </c>
      <c r="I144" s="34">
        <f t="shared" si="114"/>
        <v>403.50661980630105</v>
      </c>
      <c r="J144">
        <f t="shared" si="115"/>
        <v>2338.8394596802318</v>
      </c>
      <c r="K144">
        <f t="shared" si="116"/>
        <v>3.1393818250741368</v>
      </c>
      <c r="L144">
        <f t="shared" si="117"/>
        <v>0.18461538461538446</v>
      </c>
      <c r="M144" s="26">
        <f t="shared" si="118"/>
        <v>1034.3076813375671</v>
      </c>
      <c r="N144" s="34">
        <f t="shared" si="119"/>
        <v>5016.3639124919655</v>
      </c>
      <c r="O144" s="34">
        <f t="shared" si="120"/>
        <v>5016.3639124919655</v>
      </c>
      <c r="P144" s="35">
        <f t="shared" si="121"/>
        <v>3.8065242819658923E-2</v>
      </c>
      <c r="Q144" s="35">
        <f t="shared" si="123"/>
        <v>0.85386599222815385</v>
      </c>
      <c r="R144" s="44"/>
      <c r="S144" s="132">
        <v>26</v>
      </c>
      <c r="T144" s="127">
        <f t="shared" si="132"/>
        <v>41.842944015859999</v>
      </c>
      <c r="U144" s="128">
        <f t="shared" si="133"/>
        <v>0</v>
      </c>
      <c r="V144" s="129">
        <f t="shared" si="134"/>
        <v>4.7999999999999963</v>
      </c>
      <c r="W144" s="129">
        <f t="shared" si="72"/>
        <v>38.800000000000026</v>
      </c>
      <c r="X144" s="130">
        <f t="shared" si="135"/>
        <v>197</v>
      </c>
      <c r="Y144" s="130">
        <f>'Elevation Data'!H145</f>
        <v>197</v>
      </c>
      <c r="Z144" s="131">
        <f t="shared" si="136"/>
        <v>197</v>
      </c>
      <c r="AA144" s="131">
        <f t="shared" si="137"/>
        <v>287.58977290900702</v>
      </c>
      <c r="AB144" s="131">
        <f>'Elevation Data'!G145</f>
        <v>295.31462411193502</v>
      </c>
      <c r="AC144" s="73">
        <f t="shared" si="138"/>
        <v>7.7248512029279937</v>
      </c>
      <c r="AD144" s="130">
        <f t="shared" si="139"/>
        <v>0</v>
      </c>
      <c r="AG144" s="101"/>
    </row>
    <row r="145" spans="1:33" ht="15" customHeight="1" x14ac:dyDescent="0.25">
      <c r="A145" s="31">
        <f t="shared" si="122"/>
        <v>15.575128205128207</v>
      </c>
      <c r="B145" s="31">
        <f t="shared" si="107"/>
        <v>15.628974358974361</v>
      </c>
      <c r="C145" s="112">
        <f t="shared" si="108"/>
        <v>15.602051282051285</v>
      </c>
      <c r="D145" s="34">
        <f t="shared" si="109"/>
        <v>28.050028680970094</v>
      </c>
      <c r="E145" s="34">
        <f t="shared" si="110"/>
        <v>1300.3300960158354</v>
      </c>
      <c r="F145" s="34">
        <f t="shared" si="111"/>
        <v>1701.4488939059077</v>
      </c>
      <c r="G145">
        <f t="shared" si="112"/>
        <v>0</v>
      </c>
      <c r="H145">
        <f t="shared" si="113"/>
        <v>0</v>
      </c>
      <c r="I145" s="34">
        <f t="shared" si="114"/>
        <v>403.50661980630105</v>
      </c>
      <c r="J145">
        <f t="shared" si="115"/>
        <v>2338.8394596802318</v>
      </c>
      <c r="K145">
        <f t="shared" si="116"/>
        <v>3.1393818250741368</v>
      </c>
      <c r="L145">
        <f t="shared" si="117"/>
        <v>5.3846153846153579E-2</v>
      </c>
      <c r="M145" s="26">
        <f t="shared" si="118"/>
        <v>1038.5093636643965</v>
      </c>
      <c r="N145" s="34">
        <f t="shared" si="119"/>
        <v>5011.8918188372645</v>
      </c>
      <c r="O145" s="34">
        <f t="shared" si="120"/>
        <v>5011.8918188372645</v>
      </c>
      <c r="P145" s="35">
        <f t="shared" si="121"/>
        <v>1.1157410612170265E-2</v>
      </c>
      <c r="Q145" s="35">
        <f t="shared" si="123"/>
        <v>0.86502340284032408</v>
      </c>
      <c r="R145" s="44"/>
      <c r="S145" s="132">
        <v>26</v>
      </c>
      <c r="T145" s="127">
        <f t="shared" si="132"/>
        <v>41.842944015859999</v>
      </c>
      <c r="U145" s="128">
        <f t="shared" si="133"/>
        <v>0</v>
      </c>
      <c r="V145" s="129">
        <f t="shared" si="134"/>
        <v>1.399999999999993</v>
      </c>
      <c r="W145" s="129">
        <f t="shared" si="72"/>
        <v>40.200000000000017</v>
      </c>
      <c r="X145" s="130">
        <f t="shared" si="135"/>
        <v>197</v>
      </c>
      <c r="Y145" s="130">
        <f>'Elevation Data'!H146</f>
        <v>197</v>
      </c>
      <c r="Z145" s="131">
        <f t="shared" si="136"/>
        <v>197</v>
      </c>
      <c r="AA145" s="131">
        <f t="shared" si="137"/>
        <v>295.31462411193502</v>
      </c>
      <c r="AB145" s="131">
        <f>'Elevation Data'!G146</f>
        <v>297.56770571278901</v>
      </c>
      <c r="AC145" s="73">
        <f t="shared" si="138"/>
        <v>2.2530816008539887</v>
      </c>
      <c r="AD145" s="130">
        <f t="shared" si="139"/>
        <v>0</v>
      </c>
      <c r="AG145" s="101"/>
    </row>
    <row r="146" spans="1:33" ht="15" customHeight="1" x14ac:dyDescent="0.25">
      <c r="A146" s="31">
        <f t="shared" si="122"/>
        <v>15.628974358974361</v>
      </c>
      <c r="B146" s="31">
        <f t="shared" si="107"/>
        <v>15.70097435897436</v>
      </c>
      <c r="C146" s="112">
        <f t="shared" si="108"/>
        <v>15.66497435897436</v>
      </c>
      <c r="D146" s="34">
        <f t="shared" si="109"/>
        <v>28.693179620989511</v>
      </c>
      <c r="E146" s="34">
        <f t="shared" si="110"/>
        <v>1297.9673419365322</v>
      </c>
      <c r="F146" s="34">
        <f t="shared" si="111"/>
        <v>1512.5818711470076</v>
      </c>
      <c r="G146">
        <f t="shared" si="112"/>
        <v>0</v>
      </c>
      <c r="H146">
        <f t="shared" si="113"/>
        <v>0</v>
      </c>
      <c r="I146" s="34">
        <f t="shared" si="114"/>
        <v>384.9088672991802</v>
      </c>
      <c r="J146">
        <f t="shared" si="115"/>
        <v>2108.3230427179865</v>
      </c>
      <c r="K146">
        <f t="shared" si="116"/>
        <v>2.8299638157288407</v>
      </c>
      <c r="L146">
        <f t="shared" si="117"/>
        <v>7.1999999999999231E-2</v>
      </c>
      <c r="M146" s="26">
        <f t="shared" si="118"/>
        <v>810.35570078145429</v>
      </c>
      <c r="N146" s="34">
        <f t="shared" si="119"/>
        <v>5293.0174737186699</v>
      </c>
      <c r="O146" s="34">
        <f t="shared" si="120"/>
        <v>5293.0174737186699</v>
      </c>
      <c r="P146" s="35">
        <f t="shared" si="121"/>
        <v>1.102312825263973E-2</v>
      </c>
      <c r="Q146" s="35">
        <f t="shared" si="123"/>
        <v>0.87604653109296382</v>
      </c>
      <c r="R146" s="44"/>
      <c r="S146" s="132">
        <v>25</v>
      </c>
      <c r="T146" s="127">
        <f t="shared" si="132"/>
        <v>40.233600015249998</v>
      </c>
      <c r="U146" s="128">
        <f t="shared" si="133"/>
        <v>0</v>
      </c>
      <c r="V146" s="129">
        <f t="shared" si="134"/>
        <v>1.7999999999999809</v>
      </c>
      <c r="W146" s="129">
        <f t="shared" si="72"/>
        <v>42</v>
      </c>
      <c r="X146" s="130">
        <f t="shared" si="135"/>
        <v>197</v>
      </c>
      <c r="Y146" s="130">
        <f>'Elevation Data'!H147</f>
        <v>197</v>
      </c>
      <c r="Z146" s="131">
        <f t="shared" si="136"/>
        <v>197</v>
      </c>
      <c r="AA146" s="131">
        <f t="shared" si="137"/>
        <v>297.56770571278901</v>
      </c>
      <c r="AB146" s="131">
        <f>'Elevation Data'!G147</f>
        <v>300.46452491388698</v>
      </c>
      <c r="AC146" s="73">
        <f t="shared" si="138"/>
        <v>2.8968192010979692</v>
      </c>
      <c r="AD146" s="130">
        <f t="shared" si="139"/>
        <v>0</v>
      </c>
      <c r="AG146" s="101"/>
    </row>
    <row r="147" spans="1:33" ht="15" customHeight="1" x14ac:dyDescent="0.25">
      <c r="A147" s="31">
        <f t="shared" si="122"/>
        <v>15.70097435897436</v>
      </c>
      <c r="B147" s="31">
        <f t="shared" si="107"/>
        <v>15.772974358974361</v>
      </c>
      <c r="C147" s="112">
        <f t="shared" si="108"/>
        <v>15.736974358974361</v>
      </c>
      <c r="D147" s="34">
        <f t="shared" si="109"/>
        <v>29.443669345717382</v>
      </c>
      <c r="E147" s="34">
        <f t="shared" si="110"/>
        <v>1295.1351840029847</v>
      </c>
      <c r="F147" s="34">
        <f t="shared" si="111"/>
        <v>1512.5818711470076</v>
      </c>
      <c r="G147">
        <f t="shared" si="112"/>
        <v>0</v>
      </c>
      <c r="H147">
        <f t="shared" si="113"/>
        <v>0</v>
      </c>
      <c r="I147" s="34">
        <f t="shared" si="114"/>
        <v>384.9088672991802</v>
      </c>
      <c r="J147">
        <f t="shared" si="115"/>
        <v>2108.3230427179865</v>
      </c>
      <c r="K147">
        <f t="shared" si="116"/>
        <v>2.8299638157288407</v>
      </c>
      <c r="L147">
        <f t="shared" si="117"/>
        <v>7.2000000000000647E-2</v>
      </c>
      <c r="M147" s="26">
        <f t="shared" si="118"/>
        <v>813.18785871500177</v>
      </c>
      <c r="N147" s="34">
        <f t="shared" si="119"/>
        <v>5288.9563772433066</v>
      </c>
      <c r="O147" s="34">
        <f t="shared" si="120"/>
        <v>5288.9563772433066</v>
      </c>
      <c r="P147" s="35">
        <f t="shared" si="121"/>
        <v>1.1070147237250971E-2</v>
      </c>
      <c r="Q147" s="35">
        <f t="shared" si="123"/>
        <v>0.88711667833021479</v>
      </c>
      <c r="R147" s="44"/>
      <c r="S147" s="132">
        <v>25</v>
      </c>
      <c r="T147" s="127">
        <f t="shared" si="132"/>
        <v>40.233600015249998</v>
      </c>
      <c r="U147" s="128">
        <f t="shared" si="133"/>
        <v>0</v>
      </c>
      <c r="V147" s="129">
        <f t="shared" si="134"/>
        <v>1.8000000000000163</v>
      </c>
      <c r="W147" s="129">
        <f t="shared" si="72"/>
        <v>43.800000000000018</v>
      </c>
      <c r="X147" s="130">
        <f t="shared" si="135"/>
        <v>197</v>
      </c>
      <c r="Y147" s="130">
        <f>'Elevation Data'!H148</f>
        <v>197</v>
      </c>
      <c r="Z147" s="131">
        <f t="shared" si="136"/>
        <v>197</v>
      </c>
      <c r="AA147" s="131">
        <f t="shared" si="137"/>
        <v>300.46452491388698</v>
      </c>
      <c r="AB147" s="131">
        <f>'Elevation Data'!G148</f>
        <v>303.361344114985</v>
      </c>
      <c r="AC147" s="73">
        <f t="shared" si="138"/>
        <v>2.896819201098026</v>
      </c>
      <c r="AD147" s="130">
        <f t="shared" si="139"/>
        <v>0</v>
      </c>
      <c r="AG147" s="101"/>
    </row>
    <row r="148" spans="1:33" ht="15" customHeight="1" x14ac:dyDescent="0.25">
      <c r="A148" s="31">
        <f t="shared" si="122"/>
        <v>15.772974358974361</v>
      </c>
      <c r="B148" s="31">
        <f t="shared" si="107"/>
        <v>15.79697435897436</v>
      </c>
      <c r="C148" s="112">
        <f t="shared" si="108"/>
        <v>15.78497435897436</v>
      </c>
      <c r="D148" s="34">
        <f t="shared" si="109"/>
        <v>29.952540333006397</v>
      </c>
      <c r="E148" s="34">
        <f t="shared" si="110"/>
        <v>1293.1684937931525</v>
      </c>
      <c r="F148" s="34">
        <f t="shared" si="111"/>
        <v>1512.5818711470076</v>
      </c>
      <c r="G148">
        <f t="shared" si="112"/>
        <v>0</v>
      </c>
      <c r="H148">
        <f t="shared" si="113"/>
        <v>0</v>
      </c>
      <c r="I148" s="34">
        <f t="shared" si="114"/>
        <v>384.9088672991802</v>
      </c>
      <c r="J148">
        <f t="shared" si="115"/>
        <v>2108.3230427179865</v>
      </c>
      <c r="K148">
        <f t="shared" si="116"/>
        <v>2.8299638157288407</v>
      </c>
      <c r="L148">
        <f t="shared" si="117"/>
        <v>2.3999999999999275E-2</v>
      </c>
      <c r="M148" s="26">
        <f t="shared" si="118"/>
        <v>815.15454892483399</v>
      </c>
      <c r="N148" s="34">
        <f t="shared" si="119"/>
        <v>5286.1464330006347</v>
      </c>
      <c r="O148" s="34">
        <f t="shared" si="120"/>
        <v>5286.1464330006347</v>
      </c>
      <c r="P148" s="35">
        <f t="shared" si="121"/>
        <v>3.7009396962713616E-3</v>
      </c>
      <c r="Q148" s="35">
        <f t="shared" si="123"/>
        <v>0.89081761802648618</v>
      </c>
      <c r="R148" s="44"/>
      <c r="S148" s="132">
        <v>25</v>
      </c>
      <c r="T148" s="127">
        <f t="shared" si="132"/>
        <v>40.233600015249998</v>
      </c>
      <c r="U148" s="128">
        <f t="shared" si="133"/>
        <v>0</v>
      </c>
      <c r="V148" s="129">
        <f t="shared" si="134"/>
        <v>0.59999999999998188</v>
      </c>
      <c r="W148" s="129">
        <f t="shared" si="72"/>
        <v>44.4</v>
      </c>
      <c r="X148" s="130">
        <f t="shared" si="135"/>
        <v>197</v>
      </c>
      <c r="Y148" s="130">
        <f>'Elevation Data'!H149</f>
        <v>197</v>
      </c>
      <c r="Z148" s="131">
        <f t="shared" si="136"/>
        <v>197</v>
      </c>
      <c r="AA148" s="131">
        <f t="shared" si="137"/>
        <v>303.361344114985</v>
      </c>
      <c r="AB148" s="131">
        <f>'Elevation Data'!G149</f>
        <v>304.32695051535097</v>
      </c>
      <c r="AC148" s="73">
        <f t="shared" si="138"/>
        <v>0.96560640036597079</v>
      </c>
      <c r="AD148" s="130">
        <f t="shared" si="139"/>
        <v>0</v>
      </c>
      <c r="AG148" s="101"/>
    </row>
    <row r="149" spans="1:33" ht="15" customHeight="1" x14ac:dyDescent="0.25">
      <c r="A149" s="31">
        <f t="shared" si="122"/>
        <v>15.79697435897436</v>
      </c>
      <c r="B149" s="31">
        <f t="shared" si="107"/>
        <v>15.800974358974361</v>
      </c>
      <c r="C149" s="112">
        <f t="shared" si="108"/>
        <v>15.798974358974361</v>
      </c>
      <c r="D149" s="34">
        <f t="shared" si="109"/>
        <v>30.102238632745632</v>
      </c>
      <c r="E149" s="34">
        <f t="shared" si="110"/>
        <v>1292.5827691476982</v>
      </c>
      <c r="F149" s="34">
        <f t="shared" si="111"/>
        <v>1512.5818711470076</v>
      </c>
      <c r="G149">
        <f t="shared" si="112"/>
        <v>0</v>
      </c>
      <c r="H149">
        <f t="shared" si="113"/>
        <v>0</v>
      </c>
      <c r="I149" s="34">
        <f t="shared" si="114"/>
        <v>384.9088672991802</v>
      </c>
      <c r="J149">
        <f t="shared" si="115"/>
        <v>2108.3230427179865</v>
      </c>
      <c r="K149">
        <f t="shared" si="116"/>
        <v>2.8299638157288407</v>
      </c>
      <c r="L149">
        <f t="shared" si="117"/>
        <v>4.0000000000005856E-3</v>
      </c>
      <c r="M149" s="26">
        <f t="shared" si="118"/>
        <v>815.74027357028831</v>
      </c>
      <c r="N149" s="34">
        <f t="shared" si="119"/>
        <v>5285.3111664016469</v>
      </c>
      <c r="O149" s="34">
        <f t="shared" si="120"/>
        <v>5285.3111664016469</v>
      </c>
      <c r="P149" s="35">
        <f t="shared" si="121"/>
        <v>6.1736404755592417E-4</v>
      </c>
      <c r="Q149" s="35">
        <f t="shared" si="123"/>
        <v>0.89143498207404215</v>
      </c>
      <c r="R149" s="44"/>
      <c r="S149" s="132">
        <v>25</v>
      </c>
      <c r="T149" s="127">
        <f t="shared" si="132"/>
        <v>40.233600015249998</v>
      </c>
      <c r="U149" s="128">
        <f t="shared" si="133"/>
        <v>0</v>
      </c>
      <c r="V149" s="129">
        <f t="shared" si="134"/>
        <v>0.10000000000001463</v>
      </c>
      <c r="W149" s="129">
        <f t="shared" si="72"/>
        <v>44.500000000000014</v>
      </c>
      <c r="X149" s="130">
        <f t="shared" si="135"/>
        <v>197</v>
      </c>
      <c r="Y149" s="130">
        <f>'Elevation Data'!H150</f>
        <v>197</v>
      </c>
      <c r="Z149" s="131">
        <f t="shared" si="136"/>
        <v>197</v>
      </c>
      <c r="AA149" s="131">
        <f t="shared" si="137"/>
        <v>304.32695051535097</v>
      </c>
      <c r="AB149" s="131">
        <f>'Elevation Data'!G150</f>
        <v>304.487884915412</v>
      </c>
      <c r="AC149" s="73">
        <f t="shared" si="138"/>
        <v>0.16093440006102355</v>
      </c>
      <c r="AD149" s="130">
        <f t="shared" si="139"/>
        <v>0</v>
      </c>
      <c r="AG149" s="101"/>
    </row>
    <row r="150" spans="1:33" ht="15" customHeight="1" x14ac:dyDescent="0.25">
      <c r="A150" s="31">
        <f t="shared" si="122"/>
        <v>15.800974358974361</v>
      </c>
      <c r="B150" s="31">
        <f t="shared" si="107"/>
        <v>15.812974358974362</v>
      </c>
      <c r="C150" s="112">
        <f t="shared" si="108"/>
        <v>15.806974358974362</v>
      </c>
      <c r="D150" s="34">
        <f t="shared" si="109"/>
        <v>30.18803849860506</v>
      </c>
      <c r="E150" s="34">
        <f t="shared" si="110"/>
        <v>1292.2455861898802</v>
      </c>
      <c r="F150" s="34">
        <f t="shared" si="111"/>
        <v>1512.5818711470076</v>
      </c>
      <c r="G150">
        <f t="shared" si="112"/>
        <v>0</v>
      </c>
      <c r="H150">
        <f t="shared" si="113"/>
        <v>0</v>
      </c>
      <c r="I150" s="34">
        <f t="shared" si="114"/>
        <v>384.9088672991802</v>
      </c>
      <c r="J150">
        <f t="shared" si="115"/>
        <v>2108.3230427179865</v>
      </c>
      <c r="K150">
        <f t="shared" si="116"/>
        <v>2.8299638157288407</v>
      </c>
      <c r="L150">
        <f t="shared" si="117"/>
        <v>1.2000000000000344E-2</v>
      </c>
      <c r="M150" s="26">
        <f t="shared" si="118"/>
        <v>816.07745652810627</v>
      </c>
      <c r="N150" s="34">
        <f t="shared" si="119"/>
        <v>5284.830661889946</v>
      </c>
      <c r="O150" s="34">
        <f t="shared" si="120"/>
        <v>5284.830661889946</v>
      </c>
      <c r="P150" s="35">
        <f t="shared" si="121"/>
        <v>1.8530261620219118E-3</v>
      </c>
      <c r="Q150" s="35">
        <f t="shared" si="123"/>
        <v>0.89328800823606402</v>
      </c>
      <c r="R150" s="44"/>
      <c r="S150" s="132">
        <v>25</v>
      </c>
      <c r="T150" s="127">
        <f t="shared" si="132"/>
        <v>40.233600015249998</v>
      </c>
      <c r="U150" s="128">
        <f t="shared" si="133"/>
        <v>0</v>
      </c>
      <c r="V150" s="129">
        <f t="shared" si="134"/>
        <v>0.30000000000000859</v>
      </c>
      <c r="W150" s="129">
        <f t="shared" si="72"/>
        <v>44.800000000000026</v>
      </c>
      <c r="X150" s="130">
        <f t="shared" si="135"/>
        <v>197</v>
      </c>
      <c r="Y150" s="130">
        <f>'Elevation Data'!H151</f>
        <v>197</v>
      </c>
      <c r="Z150" s="131">
        <f t="shared" si="136"/>
        <v>197</v>
      </c>
      <c r="AA150" s="131">
        <f t="shared" si="137"/>
        <v>304.487884915412</v>
      </c>
      <c r="AB150" s="131">
        <f>'Elevation Data'!G151</f>
        <v>304.97068811559501</v>
      </c>
      <c r="AC150" s="73">
        <f t="shared" si="138"/>
        <v>0.48280320018301381</v>
      </c>
      <c r="AD150" s="130">
        <f t="shared" si="139"/>
        <v>0</v>
      </c>
      <c r="AG150" s="101"/>
    </row>
    <row r="151" spans="1:33" ht="15" customHeight="1" x14ac:dyDescent="0.25">
      <c r="A151" s="31">
        <f t="shared" si="122"/>
        <v>15.812974358974362</v>
      </c>
      <c r="B151" s="31">
        <f t="shared" si="107"/>
        <v>15.820974358974361</v>
      </c>
      <c r="C151" s="112">
        <f t="shared" si="108"/>
        <v>15.816974358974361</v>
      </c>
      <c r="D151" s="34">
        <f t="shared" si="109"/>
        <v>30.295551670810298</v>
      </c>
      <c r="E151" s="34">
        <f t="shared" si="110"/>
        <v>1291.8215545471487</v>
      </c>
      <c r="F151" s="34">
        <f t="shared" si="111"/>
        <v>1512.5818711470076</v>
      </c>
      <c r="G151">
        <f t="shared" si="112"/>
        <v>0</v>
      </c>
      <c r="H151">
        <f t="shared" si="113"/>
        <v>0</v>
      </c>
      <c r="I151" s="34">
        <f t="shared" si="114"/>
        <v>384.9088672991802</v>
      </c>
      <c r="J151">
        <f t="shared" si="115"/>
        <v>2108.3230427179865</v>
      </c>
      <c r="K151">
        <f t="shared" si="116"/>
        <v>2.8299638157288407</v>
      </c>
      <c r="L151">
        <f t="shared" si="117"/>
        <v>7.999999999999759E-3</v>
      </c>
      <c r="M151" s="26">
        <f t="shared" si="118"/>
        <v>816.50148817083777</v>
      </c>
      <c r="N151" s="34">
        <f t="shared" si="119"/>
        <v>5284.2267368706371</v>
      </c>
      <c r="O151" s="34">
        <f t="shared" si="120"/>
        <v>5284.2267368706371</v>
      </c>
      <c r="P151" s="35">
        <f t="shared" si="121"/>
        <v>1.2361339190441881E-3</v>
      </c>
      <c r="Q151" s="35">
        <f t="shared" si="123"/>
        <v>0.89452414215510823</v>
      </c>
      <c r="R151" s="44"/>
      <c r="S151" s="132">
        <v>25</v>
      </c>
      <c r="T151" s="127">
        <f t="shared" si="132"/>
        <v>40.233600015249998</v>
      </c>
      <c r="U151" s="128">
        <f t="shared" si="133"/>
        <v>0</v>
      </c>
      <c r="V151" s="129">
        <f t="shared" si="134"/>
        <v>0.19999999999999396</v>
      </c>
      <c r="W151" s="129">
        <f t="shared" si="72"/>
        <v>45.000000000000021</v>
      </c>
      <c r="X151" s="130">
        <f t="shared" si="135"/>
        <v>197</v>
      </c>
      <c r="Y151" s="130">
        <f>'Elevation Data'!H152</f>
        <v>197</v>
      </c>
      <c r="Z151" s="131">
        <f t="shared" si="136"/>
        <v>197</v>
      </c>
      <c r="AA151" s="131">
        <f t="shared" si="137"/>
        <v>304.97068811559501</v>
      </c>
      <c r="AB151" s="131">
        <f>'Elevation Data'!G152</f>
        <v>305.292556915717</v>
      </c>
      <c r="AC151" s="73">
        <f t="shared" si="138"/>
        <v>0.32186880012199026</v>
      </c>
      <c r="AD151" s="130">
        <f t="shared" si="139"/>
        <v>0</v>
      </c>
      <c r="AG151" s="101"/>
    </row>
    <row r="152" spans="1:33" ht="15" customHeight="1" x14ac:dyDescent="0.25">
      <c r="A152" s="31">
        <f t="shared" si="122"/>
        <v>15.820974358974361</v>
      </c>
      <c r="B152" s="31">
        <f t="shared" si="107"/>
        <v>15.836974358974361</v>
      </c>
      <c r="C152" s="112">
        <f t="shared" si="108"/>
        <v>15.82897435897436</v>
      </c>
      <c r="D152" s="34">
        <f t="shared" si="109"/>
        <v>30.424953014750841</v>
      </c>
      <c r="E152" s="34">
        <f t="shared" si="110"/>
        <v>1291.3089538283823</v>
      </c>
      <c r="F152" s="34">
        <f t="shared" si="111"/>
        <v>1512.5818711470076</v>
      </c>
      <c r="G152">
        <f t="shared" si="112"/>
        <v>0</v>
      </c>
      <c r="H152">
        <f t="shared" si="113"/>
        <v>0</v>
      </c>
      <c r="I152" s="34">
        <f t="shared" si="114"/>
        <v>384.9088672991802</v>
      </c>
      <c r="J152">
        <f t="shared" si="115"/>
        <v>2108.3230427179865</v>
      </c>
      <c r="K152">
        <f t="shared" si="116"/>
        <v>2.8299638157288407</v>
      </c>
      <c r="L152">
        <f t="shared" si="117"/>
        <v>1.5999999999999518E-2</v>
      </c>
      <c r="M152" s="26">
        <f t="shared" si="118"/>
        <v>817.01408888960418</v>
      </c>
      <c r="N152" s="34">
        <f t="shared" si="119"/>
        <v>5283.497178434588</v>
      </c>
      <c r="O152" s="34">
        <f t="shared" si="120"/>
        <v>5283.497178434588</v>
      </c>
      <c r="P152" s="35">
        <f t="shared" si="121"/>
        <v>2.4741615223322143E-3</v>
      </c>
      <c r="Q152" s="35">
        <f t="shared" si="123"/>
        <v>0.89699830367744049</v>
      </c>
      <c r="R152" s="44"/>
      <c r="S152" s="132">
        <v>25</v>
      </c>
      <c r="T152" s="127">
        <f t="shared" ref="T152:T154" si="140">S152*1.60934400061</f>
        <v>40.233600015249998</v>
      </c>
      <c r="U152" s="128">
        <f t="shared" ref="U152:U154" si="141">AD152/(AC152*1000)</f>
        <v>0</v>
      </c>
      <c r="V152" s="129">
        <f t="shared" ref="V152:V154" si="142">AC152/1.60934400061</f>
        <v>0.39999999999998792</v>
      </c>
      <c r="W152" s="129">
        <f t="shared" si="72"/>
        <v>45.400000000000006</v>
      </c>
      <c r="X152" s="130">
        <f t="shared" ref="X152:X154" si="143">Y151</f>
        <v>197</v>
      </c>
      <c r="Y152" s="130">
        <f>'Elevation Data'!H153</f>
        <v>197</v>
      </c>
      <c r="Z152" s="131">
        <f t="shared" ref="Z152:Z154" si="144">(X152+Y152)/2</f>
        <v>197</v>
      </c>
      <c r="AA152" s="131">
        <f t="shared" ref="AA152:AA154" si="145">AB151</f>
        <v>305.292556915717</v>
      </c>
      <c r="AB152" s="131">
        <f>'Elevation Data'!G153</f>
        <v>305.93629451596098</v>
      </c>
      <c r="AC152" s="73">
        <f t="shared" ref="AC152:AC154" si="146">AB152-AA152</f>
        <v>0.64373760024398052</v>
      </c>
      <c r="AD152" s="130">
        <f t="shared" ref="AD152:AD154" si="147">Y152-X152</f>
        <v>0</v>
      </c>
      <c r="AG152" s="101"/>
    </row>
    <row r="153" spans="1:33" ht="15" customHeight="1" x14ac:dyDescent="0.25">
      <c r="A153" s="31">
        <f t="shared" si="122"/>
        <v>15.836974358974361</v>
      </c>
      <c r="B153" s="31">
        <f t="shared" si="107"/>
        <v>15.880974358974361</v>
      </c>
      <c r="C153" s="112">
        <f t="shared" si="108"/>
        <v>15.858974358974361</v>
      </c>
      <c r="D153" s="34">
        <f t="shared" si="109"/>
        <v>30.750290669906931</v>
      </c>
      <c r="E153" s="34">
        <f t="shared" si="110"/>
        <v>1290.0093402013038</v>
      </c>
      <c r="F153" s="34">
        <f t="shared" si="111"/>
        <v>1512.5818711470076</v>
      </c>
      <c r="G153">
        <f t="shared" si="112"/>
        <v>0</v>
      </c>
      <c r="H153">
        <f t="shared" si="113"/>
        <v>0</v>
      </c>
      <c r="I153" s="34">
        <f t="shared" si="114"/>
        <v>384.9088672991802</v>
      </c>
      <c r="J153">
        <f t="shared" si="115"/>
        <v>2108.3230427179865</v>
      </c>
      <c r="K153">
        <f t="shared" si="116"/>
        <v>2.8299638157288407</v>
      </c>
      <c r="L153">
        <f t="shared" si="117"/>
        <v>4.4000000000000795E-2</v>
      </c>
      <c r="M153" s="26">
        <f t="shared" si="118"/>
        <v>818.31370251668272</v>
      </c>
      <c r="N153" s="34">
        <f t="shared" si="119"/>
        <v>5281.6500046408728</v>
      </c>
      <c r="O153" s="34">
        <f t="shared" si="120"/>
        <v>5281.6500046408728</v>
      </c>
      <c r="P153" s="35">
        <f t="shared" si="121"/>
        <v>6.817150488786063E-3</v>
      </c>
      <c r="Q153" s="35">
        <f t="shared" si="123"/>
        <v>0.90381545416622655</v>
      </c>
      <c r="R153" s="44"/>
      <c r="S153" s="132">
        <v>25</v>
      </c>
      <c r="T153" s="127">
        <f t="shared" si="140"/>
        <v>40.233600015249998</v>
      </c>
      <c r="U153" s="128">
        <f t="shared" si="141"/>
        <v>0</v>
      </c>
      <c r="V153" s="129">
        <f t="shared" si="142"/>
        <v>1.1000000000000199</v>
      </c>
      <c r="W153" s="129">
        <f t="shared" si="72"/>
        <v>46.500000000000028</v>
      </c>
      <c r="X153" s="130">
        <f t="shared" si="143"/>
        <v>197</v>
      </c>
      <c r="Y153" s="130">
        <f>'Elevation Data'!H154</f>
        <v>197</v>
      </c>
      <c r="Z153" s="131">
        <f t="shared" si="144"/>
        <v>197</v>
      </c>
      <c r="AA153" s="131">
        <f t="shared" si="145"/>
        <v>305.93629451596098</v>
      </c>
      <c r="AB153" s="131">
        <f>'Elevation Data'!G154</f>
        <v>307.70657291663201</v>
      </c>
      <c r="AC153" s="73">
        <f t="shared" si="146"/>
        <v>1.7702784006710317</v>
      </c>
      <c r="AD153" s="130">
        <f t="shared" si="147"/>
        <v>0</v>
      </c>
      <c r="AG153" s="101"/>
    </row>
    <row r="154" spans="1:33" ht="15" customHeight="1" x14ac:dyDescent="0.25">
      <c r="A154" s="31">
        <f t="shared" ref="A154:A158" si="148">B153</f>
        <v>15.880974358974361</v>
      </c>
      <c r="B154" s="31">
        <f t="shared" ref="B154:B158" si="149">A154+L154</f>
        <v>15.884974358974363</v>
      </c>
      <c r="C154" s="124">
        <f t="shared" ref="C154:C158" si="150">(A154+B154)/2</f>
        <v>15.882974358974362</v>
      </c>
      <c r="D154" s="34">
        <f t="shared" ref="D154:D158" si="151">90-(90-$AI$15)*SIN(((180*(C154-$AI$16))/$AI$18*3.1416/180))</f>
        <v>31.012439927748275</v>
      </c>
      <c r="E154" s="34">
        <f t="shared" ref="E154:E158" si="152">$AI$21*((COS(D154*3.1416/180))^0.3)</f>
        <v>1288.9508185405175</v>
      </c>
      <c r="F154" s="34">
        <f t="shared" ref="F154:F158" si="153">0.5*(((-3.64*10^-14)*Z154^3)+((3.88*10^-9)*Z154^2)-((1.18*10^-4)*Z154)+1.17)*T154^3*$AI$5</f>
        <v>1512.5818711470076</v>
      </c>
      <c r="G154">
        <f t="shared" ref="G154:G158" si="154">0.278*$AI$11*T154*SIN(U154)</f>
        <v>0</v>
      </c>
      <c r="H154">
        <f t="shared" ref="H154:H158" si="155">(5.46*10^-7)*((T154^2-T154^2)*(T154)/(V154))</f>
        <v>0</v>
      </c>
      <c r="I154" s="34">
        <f t="shared" ref="I154:I158" si="156">0.278*$AI$6*(1+(T154)/161)*$AI$11*(T154)</f>
        <v>384.9088672991802</v>
      </c>
      <c r="J154">
        <f t="shared" ref="J154:J158" si="157">(F154+G154+H154+I154)/$AI$28</f>
        <v>2108.3230427179865</v>
      </c>
      <c r="K154">
        <f t="shared" ref="K154:K158" si="158">J154/745</f>
        <v>2.8299638157288407</v>
      </c>
      <c r="L154">
        <f t="shared" ref="L154:L158" si="159">V154/S154</f>
        <v>4.0000000000005856E-3</v>
      </c>
      <c r="M154" s="26">
        <f t="shared" ref="M154:M158" si="160">J154-E154</f>
        <v>819.37222417746898</v>
      </c>
      <c r="N154" s="34">
        <f t="shared" ref="N154:N158" si="161">$AI$22/(M154^($AI$23-1))</f>
        <v>5280.1481436603599</v>
      </c>
      <c r="O154" s="34">
        <f t="shared" ref="O154:O158" si="162">IF(N154&lt;6000,N154,6000)</f>
        <v>5280.1481436603599</v>
      </c>
      <c r="P154" s="35">
        <f t="shared" ref="P154:P158" si="163">(M154*(B154-A154)/($AI$22/M154^($AI$23-1)))</f>
        <v>6.2071911763424787E-4</v>
      </c>
      <c r="Q154" s="35">
        <f t="shared" ref="Q154:Q158" si="164">P154+Q153</f>
        <v>0.90443617328386083</v>
      </c>
      <c r="R154" s="44"/>
      <c r="S154" s="132">
        <v>25</v>
      </c>
      <c r="T154" s="127">
        <f t="shared" si="140"/>
        <v>40.233600015249998</v>
      </c>
      <c r="U154" s="128">
        <f t="shared" si="141"/>
        <v>0</v>
      </c>
      <c r="V154" s="129">
        <f t="shared" si="142"/>
        <v>0.10000000000001463</v>
      </c>
      <c r="W154" s="129">
        <f t="shared" si="72"/>
        <v>46.600000000000044</v>
      </c>
      <c r="X154" s="130">
        <f t="shared" si="143"/>
        <v>197</v>
      </c>
      <c r="Y154" s="130">
        <f>'Elevation Data'!H155</f>
        <v>197</v>
      </c>
      <c r="Z154" s="131">
        <f t="shared" si="144"/>
        <v>197</v>
      </c>
      <c r="AA154" s="131">
        <f t="shared" si="145"/>
        <v>307.70657291663201</v>
      </c>
      <c r="AB154" s="131">
        <f>'Elevation Data'!G155</f>
        <v>307.86750731669304</v>
      </c>
      <c r="AC154" s="73">
        <f t="shared" si="146"/>
        <v>0.16093440006102355</v>
      </c>
      <c r="AD154" s="130">
        <f t="shared" si="147"/>
        <v>0</v>
      </c>
      <c r="AG154" s="101"/>
    </row>
    <row r="155" spans="1:33" ht="15" customHeight="1" x14ac:dyDescent="0.25">
      <c r="A155" s="31">
        <f t="shared" si="148"/>
        <v>15.884974358974363</v>
      </c>
      <c r="B155" s="31">
        <f t="shared" si="149"/>
        <v>16.068974358974362</v>
      </c>
      <c r="C155" s="124">
        <f t="shared" si="150"/>
        <v>15.976974358974363</v>
      </c>
      <c r="D155" s="34">
        <f t="shared" si="151"/>
        <v>32.055127187434103</v>
      </c>
      <c r="E155" s="34">
        <f t="shared" si="152"/>
        <v>1284.6398537877749</v>
      </c>
      <c r="F155" s="34">
        <f t="shared" si="153"/>
        <v>1512.5818711470076</v>
      </c>
      <c r="G155">
        <f t="shared" si="154"/>
        <v>0</v>
      </c>
      <c r="H155">
        <f t="shared" si="155"/>
        <v>0</v>
      </c>
      <c r="I155" s="34">
        <f t="shared" si="156"/>
        <v>384.9088672991802</v>
      </c>
      <c r="J155">
        <f t="shared" si="157"/>
        <v>2108.3230427179865</v>
      </c>
      <c r="K155">
        <f t="shared" si="158"/>
        <v>2.8299638157288407</v>
      </c>
      <c r="L155">
        <f t="shared" si="159"/>
        <v>0.18399999999999866</v>
      </c>
      <c r="M155" s="26">
        <f t="shared" si="160"/>
        <v>823.6831889302116</v>
      </c>
      <c r="N155" s="34">
        <f t="shared" si="161"/>
        <v>5274.0559825478249</v>
      </c>
      <c r="O155" s="34">
        <f t="shared" si="162"/>
        <v>5274.0559825478249</v>
      </c>
      <c r="P155" s="35">
        <f t="shared" si="163"/>
        <v>2.8736461513619138E-2</v>
      </c>
      <c r="Q155" s="35">
        <f t="shared" si="164"/>
        <v>0.93317263479748003</v>
      </c>
      <c r="R155" s="44"/>
      <c r="S155" s="132">
        <v>25</v>
      </c>
      <c r="T155" s="127">
        <f t="shared" ref="T155:T158" si="165">S155*1.60934400061</f>
        <v>40.233600015249998</v>
      </c>
      <c r="U155" s="128">
        <f t="shared" ref="U155:U158" si="166">AD155/(AC155*1000)</f>
        <v>0</v>
      </c>
      <c r="V155" s="129">
        <f t="shared" ref="V155:V158" si="167">AC155/1.60934400061</f>
        <v>4.5999999999999668</v>
      </c>
      <c r="W155" s="129">
        <f t="shared" ref="W155:W158" si="168">V155+W154</f>
        <v>51.20000000000001</v>
      </c>
      <c r="X155" s="130">
        <f t="shared" ref="X155:X158" si="169">Y154</f>
        <v>197</v>
      </c>
      <c r="Y155" s="130">
        <f>'Elevation Data'!H156</f>
        <v>197</v>
      </c>
      <c r="Z155" s="131">
        <f t="shared" ref="Z155:Z158" si="170">(X155+Y155)/2</f>
        <v>197</v>
      </c>
      <c r="AA155" s="131">
        <f t="shared" ref="AA155:AA158" si="171">AB154</f>
        <v>307.86750731669304</v>
      </c>
      <c r="AB155" s="131">
        <f>'Elevation Data'!G156</f>
        <v>315.27048971949898</v>
      </c>
      <c r="AC155" s="73">
        <f t="shared" ref="AC155:AC158" si="172">AB155-AA155</f>
        <v>7.4029824028059465</v>
      </c>
      <c r="AD155" s="130">
        <f t="shared" ref="AD155:AD158" si="173">Y155-X155</f>
        <v>0</v>
      </c>
      <c r="AG155" s="101"/>
    </row>
    <row r="156" spans="1:33" ht="15" customHeight="1" x14ac:dyDescent="0.25">
      <c r="A156" s="31">
        <f t="shared" si="148"/>
        <v>16.068974358974362</v>
      </c>
      <c r="B156" s="31">
        <f t="shared" si="149"/>
        <v>16.112974358974363</v>
      </c>
      <c r="C156" s="124">
        <f t="shared" si="150"/>
        <v>16.090974358974364</v>
      </c>
      <c r="D156" s="34">
        <f t="shared" si="151"/>
        <v>33.353229637453026</v>
      </c>
      <c r="E156" s="34">
        <f t="shared" si="152"/>
        <v>1279.0452788706211</v>
      </c>
      <c r="F156" s="34">
        <f t="shared" si="153"/>
        <v>1512.5818711470076</v>
      </c>
      <c r="G156">
        <f t="shared" si="154"/>
        <v>0</v>
      </c>
      <c r="H156">
        <f t="shared" si="155"/>
        <v>0</v>
      </c>
      <c r="I156" s="34">
        <f t="shared" si="156"/>
        <v>384.9088672991802</v>
      </c>
      <c r="J156">
        <f t="shared" si="157"/>
        <v>2108.3230427179865</v>
      </c>
      <c r="K156">
        <f t="shared" si="158"/>
        <v>2.8299638157288407</v>
      </c>
      <c r="L156">
        <f t="shared" si="159"/>
        <v>4.4000000000000795E-2</v>
      </c>
      <c r="M156" s="26">
        <f t="shared" si="160"/>
        <v>829.27776384736535</v>
      </c>
      <c r="N156" s="34">
        <f t="shared" si="161"/>
        <v>5266.2075988014485</v>
      </c>
      <c r="O156" s="34">
        <f t="shared" si="162"/>
        <v>5266.2075988014485</v>
      </c>
      <c r="P156" s="35">
        <f t="shared" si="163"/>
        <v>6.9287472862993348E-3</v>
      </c>
      <c r="Q156" s="35">
        <f t="shared" si="164"/>
        <v>0.94010138208377936</v>
      </c>
      <c r="R156" s="44"/>
      <c r="S156" s="132">
        <v>25</v>
      </c>
      <c r="T156" s="127">
        <f t="shared" si="165"/>
        <v>40.233600015249998</v>
      </c>
      <c r="U156" s="128">
        <f t="shared" si="166"/>
        <v>0</v>
      </c>
      <c r="V156" s="129">
        <f t="shared" si="167"/>
        <v>1.1000000000000199</v>
      </c>
      <c r="W156" s="129">
        <f t="shared" si="168"/>
        <v>52.300000000000033</v>
      </c>
      <c r="X156" s="130">
        <f t="shared" si="169"/>
        <v>197</v>
      </c>
      <c r="Y156" s="130">
        <f>'Elevation Data'!H157</f>
        <v>197</v>
      </c>
      <c r="Z156" s="131">
        <f t="shared" si="170"/>
        <v>197</v>
      </c>
      <c r="AA156" s="131">
        <f t="shared" si="171"/>
        <v>315.27048971949898</v>
      </c>
      <c r="AB156" s="131">
        <f>'Elevation Data'!G157</f>
        <v>317.04076812017001</v>
      </c>
      <c r="AC156" s="73">
        <f t="shared" si="172"/>
        <v>1.7702784006710317</v>
      </c>
      <c r="AD156" s="130">
        <f t="shared" si="173"/>
        <v>0</v>
      </c>
      <c r="AG156" s="101"/>
    </row>
    <row r="157" spans="1:33" ht="15" customHeight="1" x14ac:dyDescent="0.25">
      <c r="A157" s="31">
        <f t="shared" si="148"/>
        <v>16.112974358974363</v>
      </c>
      <c r="B157" s="31">
        <f t="shared" si="149"/>
        <v>16.20097435897436</v>
      </c>
      <c r="C157" s="124">
        <f t="shared" si="150"/>
        <v>16.15697435897436</v>
      </c>
      <c r="D157" s="34">
        <f t="shared" si="151"/>
        <v>34.121278313261961</v>
      </c>
      <c r="E157" s="34">
        <f t="shared" si="152"/>
        <v>1275.6145584616888</v>
      </c>
      <c r="F157" s="34">
        <f t="shared" si="153"/>
        <v>1512.5818711470076</v>
      </c>
      <c r="G157">
        <f t="shared" si="154"/>
        <v>0</v>
      </c>
      <c r="H157">
        <f t="shared" si="155"/>
        <v>0</v>
      </c>
      <c r="I157" s="34">
        <f t="shared" si="156"/>
        <v>384.9088672991802</v>
      </c>
      <c r="J157">
        <f t="shared" si="157"/>
        <v>2108.3230427179865</v>
      </c>
      <c r="K157">
        <f t="shared" si="158"/>
        <v>2.8299638157288407</v>
      </c>
      <c r="L157">
        <f t="shared" si="159"/>
        <v>8.7999999999998746E-2</v>
      </c>
      <c r="M157" s="26">
        <f t="shared" si="160"/>
        <v>832.70848425629765</v>
      </c>
      <c r="N157" s="34">
        <f t="shared" si="161"/>
        <v>5261.4266735110259</v>
      </c>
      <c r="O157" s="34">
        <f t="shared" si="162"/>
        <v>5261.4266735110259</v>
      </c>
      <c r="P157" s="35">
        <f t="shared" si="163"/>
        <v>1.3927467046813814E-2</v>
      </c>
      <c r="Q157" s="35">
        <f t="shared" si="164"/>
        <v>0.95402884913059316</v>
      </c>
      <c r="R157" s="44"/>
      <c r="S157" s="132">
        <v>25</v>
      </c>
      <c r="T157" s="127">
        <f t="shared" si="165"/>
        <v>40.233600015249998</v>
      </c>
      <c r="U157" s="128">
        <f t="shared" si="166"/>
        <v>0</v>
      </c>
      <c r="V157" s="129">
        <f t="shared" si="167"/>
        <v>2.1999999999999686</v>
      </c>
      <c r="W157" s="129">
        <f t="shared" si="168"/>
        <v>54.5</v>
      </c>
      <c r="X157" s="130">
        <f t="shared" si="169"/>
        <v>197</v>
      </c>
      <c r="Y157" s="130">
        <f>'Elevation Data'!H158</f>
        <v>197</v>
      </c>
      <c r="Z157" s="131">
        <f t="shared" si="170"/>
        <v>197</v>
      </c>
      <c r="AA157" s="131">
        <f t="shared" si="171"/>
        <v>317.04076812017001</v>
      </c>
      <c r="AB157" s="131">
        <f>'Elevation Data'!G158</f>
        <v>320.58132492151196</v>
      </c>
      <c r="AC157" s="73">
        <f t="shared" si="172"/>
        <v>3.5405568013419497</v>
      </c>
      <c r="AD157" s="130">
        <f t="shared" si="173"/>
        <v>0</v>
      </c>
      <c r="AG157" s="101"/>
    </row>
    <row r="158" spans="1:33" ht="15" customHeight="1" thickBot="1" x14ac:dyDescent="0.3">
      <c r="A158" s="31">
        <f t="shared" si="148"/>
        <v>16.20097435897436</v>
      </c>
      <c r="B158" s="31">
        <f t="shared" si="149"/>
        <v>16.260974358974359</v>
      </c>
      <c r="C158" s="124">
        <f t="shared" si="150"/>
        <v>16.230974358974358</v>
      </c>
      <c r="D158" s="34">
        <f t="shared" si="151"/>
        <v>34.996577255414124</v>
      </c>
      <c r="E158" s="34">
        <f t="shared" si="152"/>
        <v>1271.5939224052199</v>
      </c>
      <c r="F158" s="34">
        <f t="shared" si="153"/>
        <v>1512.5818711470076</v>
      </c>
      <c r="G158">
        <f t="shared" si="154"/>
        <v>0</v>
      </c>
      <c r="H158">
        <f t="shared" si="155"/>
        <v>0</v>
      </c>
      <c r="I158" s="34">
        <f t="shared" si="156"/>
        <v>384.9088672991802</v>
      </c>
      <c r="J158">
        <f t="shared" si="157"/>
        <v>2108.3230427179865</v>
      </c>
      <c r="K158">
        <f t="shared" si="158"/>
        <v>2.8299638157288407</v>
      </c>
      <c r="L158">
        <f t="shared" si="159"/>
        <v>6.0000000000000303E-2</v>
      </c>
      <c r="M158" s="26">
        <f t="shared" si="160"/>
        <v>836.72912031276655</v>
      </c>
      <c r="N158" s="34">
        <f t="shared" si="161"/>
        <v>5255.8541549790707</v>
      </c>
      <c r="O158" s="34">
        <f t="shared" si="162"/>
        <v>5255.8541549790707</v>
      </c>
      <c r="P158" s="35">
        <f t="shared" si="163"/>
        <v>9.5519673374507563E-3</v>
      </c>
      <c r="Q158" s="35">
        <f t="shared" si="164"/>
        <v>0.96358081646804394</v>
      </c>
      <c r="R158" s="44"/>
      <c r="S158" s="132">
        <v>25</v>
      </c>
      <c r="T158" s="127">
        <f t="shared" si="165"/>
        <v>40.233600015249998</v>
      </c>
      <c r="U158" s="128">
        <f t="shared" si="166"/>
        <v>0</v>
      </c>
      <c r="V158" s="129">
        <f t="shared" si="167"/>
        <v>1.5000000000000075</v>
      </c>
      <c r="W158" s="129">
        <f t="shared" si="168"/>
        <v>56.000000000000007</v>
      </c>
      <c r="X158" s="130">
        <f t="shared" si="169"/>
        <v>197</v>
      </c>
      <c r="Y158" s="130">
        <f>'Elevation Data'!H159</f>
        <v>197</v>
      </c>
      <c r="Z158" s="131">
        <f t="shared" si="170"/>
        <v>197</v>
      </c>
      <c r="AA158" s="131">
        <f t="shared" si="171"/>
        <v>320.58132492151196</v>
      </c>
      <c r="AB158" s="131">
        <f>'Elevation Data'!G159</f>
        <v>322.99534092242698</v>
      </c>
      <c r="AC158" s="73">
        <f t="shared" si="172"/>
        <v>2.4140160009150122</v>
      </c>
      <c r="AD158" s="130">
        <f t="shared" si="173"/>
        <v>0</v>
      </c>
      <c r="AG158" s="101"/>
    </row>
    <row r="159" spans="1:33" ht="15" customHeight="1" thickBot="1" x14ac:dyDescent="0.3">
      <c r="A159" s="74"/>
      <c r="B159" s="75">
        <v>17</v>
      </c>
      <c r="C159" s="74" t="s">
        <v>227</v>
      </c>
      <c r="D159" s="43"/>
      <c r="E159" s="43"/>
      <c r="F159" s="43"/>
      <c r="G159" s="59"/>
      <c r="H159" s="59"/>
      <c r="I159" s="59"/>
      <c r="J159" s="59"/>
      <c r="K159" s="59"/>
      <c r="L159" s="59"/>
      <c r="M159" s="59"/>
      <c r="N159" s="43"/>
      <c r="O159" s="43"/>
      <c r="P159" s="44"/>
      <c r="Q159" s="44"/>
      <c r="R159" s="44"/>
      <c r="S159" s="29"/>
      <c r="T159" s="34"/>
      <c r="Z159" s="7"/>
      <c r="AA159" s="7"/>
      <c r="AB159" s="7"/>
    </row>
    <row r="160" spans="1:33" ht="15" customHeight="1" x14ac:dyDescent="0.25">
      <c r="B160" s="112"/>
      <c r="C160" s="33" t="s">
        <v>106</v>
      </c>
      <c r="D160" s="34" t="s">
        <v>189</v>
      </c>
      <c r="E160" s="33" t="s">
        <v>190</v>
      </c>
      <c r="N160" s="34"/>
      <c r="O160" s="34"/>
      <c r="P160" s="53" t="s">
        <v>192</v>
      </c>
      <c r="Q160" s="54">
        <f>$AI$27*Q158</f>
        <v>3815.7800332134539</v>
      </c>
      <c r="R160" s="35"/>
      <c r="S160" s="29"/>
      <c r="T160" s="34"/>
      <c r="U160" s="68" t="s">
        <v>214</v>
      </c>
      <c r="V160" s="72">
        <f>SUM(V2:V96,V124:V159)</f>
        <v>154.09999999999991</v>
      </c>
      <c r="W160" s="72"/>
      <c r="X160" s="55"/>
      <c r="Y160" s="72"/>
      <c r="Z160" s="7"/>
      <c r="AA160" s="7"/>
      <c r="AB160" s="7"/>
    </row>
    <row r="161" spans="1:28" ht="15" customHeight="1" x14ac:dyDescent="0.25">
      <c r="B161" s="112"/>
      <c r="C161" s="34"/>
      <c r="D161" s="34"/>
      <c r="E161" s="34"/>
      <c r="F161" s="67"/>
      <c r="N161" s="35"/>
      <c r="O161" s="34"/>
      <c r="P161" s="35"/>
      <c r="Q161" s="35"/>
      <c r="R161" s="35"/>
      <c r="S161" s="29"/>
      <c r="T161" s="34"/>
      <c r="Z161" s="7"/>
      <c r="AA161" s="7"/>
      <c r="AB161" s="7"/>
    </row>
    <row r="162" spans="1:28" ht="15" customHeight="1" x14ac:dyDescent="0.25">
      <c r="A162" t="s">
        <v>163</v>
      </c>
      <c r="B162" s="112"/>
      <c r="C162" s="34"/>
      <c r="D162" s="34"/>
      <c r="E162" s="34"/>
      <c r="F162" s="67"/>
      <c r="N162" s="35"/>
      <c r="O162" s="34"/>
      <c r="P162" s="35"/>
      <c r="Q162" s="35"/>
      <c r="R162" s="35"/>
      <c r="S162" s="29"/>
      <c r="T162" s="34"/>
      <c r="Z162" s="7"/>
      <c r="AA162" s="7"/>
      <c r="AB162" s="7"/>
    </row>
    <row r="163" spans="1:28" ht="15" customHeight="1" x14ac:dyDescent="0.25">
      <c r="A163">
        <f>B158</f>
        <v>16.260974358974359</v>
      </c>
      <c r="B163" s="112">
        <f>(17+A163)/2</f>
        <v>16.630487179487179</v>
      </c>
      <c r="C163" s="34">
        <f t="shared" ref="C163:C168" si="174">90-(90-$AI$15)*SIN((180*(B163-$AI$16))/$AI$18*3.1416/180)-30</f>
        <v>9.9705750503309503</v>
      </c>
      <c r="D163" s="34">
        <f t="shared" ref="D163:D168" si="175">$AI$21*((COS(C163*3.1416/180))^0.3)</f>
        <v>1343.8505623941066</v>
      </c>
      <c r="E163" s="34">
        <f>D163*(17-A163)*0.66</f>
        <v>655.47241538854234</v>
      </c>
      <c r="F163" s="67">
        <f t="shared" ref="F163" si="176">E163/$AI$27</f>
        <v>0.16552333721932888</v>
      </c>
      <c r="N163" s="35"/>
      <c r="O163" s="34"/>
      <c r="P163" s="35"/>
      <c r="Q163" s="35"/>
      <c r="R163" s="35"/>
      <c r="S163" s="29"/>
      <c r="T163" s="34"/>
      <c r="Z163" s="112"/>
      <c r="AA163" s="112"/>
      <c r="AB163" s="112"/>
    </row>
    <row r="164" spans="1:28" ht="15" customHeight="1" x14ac:dyDescent="0.25">
      <c r="A164" t="s">
        <v>151</v>
      </c>
      <c r="B164" s="112">
        <v>17.25</v>
      </c>
      <c r="C164" s="34">
        <f t="shared" si="174"/>
        <v>18.440648679638457</v>
      </c>
      <c r="D164" s="34">
        <f t="shared" si="175"/>
        <v>1328.8188833402487</v>
      </c>
      <c r="E164" s="34">
        <f>D164*0.5*0.66</f>
        <v>438.51023150228207</v>
      </c>
      <c r="F164" s="67">
        <f t="shared" ref="F164:F175" si="177">E164/$AI$27</f>
        <v>0.11073490694502072</v>
      </c>
      <c r="N164" s="35"/>
      <c r="Q164" s="112"/>
      <c r="R164" s="112"/>
      <c r="S164" s="29"/>
      <c r="T164" s="34"/>
      <c r="Z164" s="7"/>
      <c r="AA164" s="7"/>
      <c r="AB164" s="7"/>
    </row>
    <row r="165" spans="1:28" ht="15" customHeight="1" x14ac:dyDescent="0.25">
      <c r="A165" t="s">
        <v>152</v>
      </c>
      <c r="B165" s="112">
        <v>17.75</v>
      </c>
      <c r="C165" s="34">
        <f t="shared" si="174"/>
        <v>25.852870599820903</v>
      </c>
      <c r="D165" s="34">
        <f t="shared" si="175"/>
        <v>1307.9598283723631</v>
      </c>
      <c r="E165" s="34">
        <f>D165*0.5*0.66</f>
        <v>431.62674336287984</v>
      </c>
      <c r="F165" s="67">
        <f t="shared" si="177"/>
        <v>0.10899665236436359</v>
      </c>
      <c r="M165" s="57"/>
      <c r="N165" s="35"/>
      <c r="O165" s="34"/>
      <c r="P165" s="112"/>
      <c r="Q165" s="112"/>
      <c r="R165" s="112"/>
      <c r="S165" s="29"/>
      <c r="T165" s="34"/>
      <c r="Z165" s="7"/>
      <c r="AA165" s="7"/>
      <c r="AB165" s="7"/>
    </row>
    <row r="166" spans="1:28" ht="15" customHeight="1" x14ac:dyDescent="0.25">
      <c r="A166" t="s">
        <v>153</v>
      </c>
      <c r="B166" s="112">
        <v>18.25</v>
      </c>
      <c r="C166" s="34">
        <f t="shared" si="174"/>
        <v>33.682336133166629</v>
      </c>
      <c r="D166" s="34">
        <f t="shared" si="175"/>
        <v>1277.5862867776175</v>
      </c>
      <c r="E166" s="34">
        <f t="shared" ref="E166:E175" si="178">D166*0.5*0.66</f>
        <v>421.60347463661378</v>
      </c>
      <c r="F166" s="67">
        <f t="shared" si="177"/>
        <v>0.1064655238981348</v>
      </c>
      <c r="N166" s="35"/>
      <c r="O166" s="34"/>
      <c r="P166" s="112"/>
      <c r="Q166" s="112"/>
      <c r="R166" s="112"/>
      <c r="S166" s="29"/>
      <c r="T166" s="34"/>
      <c r="Z166" s="7"/>
      <c r="AA166" s="7"/>
      <c r="AB166" s="7"/>
    </row>
    <row r="167" spans="1:28" ht="15" customHeight="1" x14ac:dyDescent="0.25">
      <c r="A167" t="s">
        <v>154</v>
      </c>
      <c r="B167" s="112">
        <v>18.75</v>
      </c>
      <c r="C167" s="34">
        <f t="shared" si="174"/>
        <v>41.833377077233607</v>
      </c>
      <c r="D167" s="34">
        <f t="shared" si="175"/>
        <v>1235.9353915004785</v>
      </c>
      <c r="E167" s="34">
        <f t="shared" si="178"/>
        <v>407.85867919515795</v>
      </c>
      <c r="F167" s="67">
        <f t="shared" si="177"/>
        <v>0.10299461595837323</v>
      </c>
      <c r="N167" s="35"/>
    </row>
    <row r="168" spans="1:28" ht="15" customHeight="1" x14ac:dyDescent="0.25">
      <c r="A168" t="s">
        <v>155</v>
      </c>
      <c r="B168" s="112">
        <v>19.25</v>
      </c>
      <c r="C168" s="34">
        <f t="shared" si="174"/>
        <v>50.206395901152121</v>
      </c>
      <c r="D168" s="34">
        <f t="shared" si="175"/>
        <v>1180.8434151486813</v>
      </c>
      <c r="E168" s="34">
        <f t="shared" si="178"/>
        <v>389.67832699906484</v>
      </c>
      <c r="F168" s="67">
        <f t="shared" si="177"/>
        <v>9.8403617929056775E-2</v>
      </c>
      <c r="N168" s="35"/>
      <c r="U168"/>
      <c r="V168"/>
      <c r="W168"/>
      <c r="X168"/>
      <c r="Y168"/>
    </row>
    <row r="169" spans="1:28" ht="15" customHeight="1" x14ac:dyDescent="0.25">
      <c r="A169" t="s">
        <v>156</v>
      </c>
      <c r="B169" s="112"/>
      <c r="C169" s="34"/>
      <c r="D169" s="34"/>
      <c r="E169" s="34"/>
      <c r="F169" s="67"/>
      <c r="N169" s="35"/>
      <c r="U169"/>
      <c r="V169"/>
      <c r="W169"/>
      <c r="X169"/>
      <c r="Y169"/>
    </row>
    <row r="170" spans="1:28" ht="15" customHeight="1" x14ac:dyDescent="0.25">
      <c r="A170" t="s">
        <v>153</v>
      </c>
      <c r="B170" s="112">
        <v>6.25</v>
      </c>
      <c r="C170" s="34">
        <f t="shared" ref="C170:C175" si="179">90-(90-$AI$15)*SIN((180*(B170-$AI$16))/$AI$18*3.1416/180)-30</f>
        <v>49.356757244219324</v>
      </c>
      <c r="D170" s="34">
        <f t="shared" ref="D170:D175" si="180">$AI$21*((COS(C170*3.1416/180))^0.3)</f>
        <v>1187.0723876147256</v>
      </c>
      <c r="E170" s="34">
        <f t="shared" si="178"/>
        <v>391.73388791285947</v>
      </c>
      <c r="F170" s="67">
        <f t="shared" si="177"/>
        <v>9.892269896789381E-2</v>
      </c>
      <c r="N170" s="35"/>
      <c r="U170"/>
      <c r="V170"/>
      <c r="W170"/>
      <c r="X170"/>
      <c r="Y170"/>
    </row>
    <row r="171" spans="1:28" ht="15" customHeight="1" x14ac:dyDescent="0.25">
      <c r="A171" t="s">
        <v>154</v>
      </c>
      <c r="B171" s="112">
        <v>6.75</v>
      </c>
      <c r="C171" s="34">
        <f t="shared" si="179"/>
        <v>41.001480153355971</v>
      </c>
      <c r="D171" s="34">
        <f t="shared" si="180"/>
        <v>1240.6937997992397</v>
      </c>
      <c r="E171" s="34">
        <f t="shared" si="178"/>
        <v>409.42895393374914</v>
      </c>
      <c r="F171" s="67">
        <f t="shared" si="177"/>
        <v>0.10339114998326998</v>
      </c>
      <c r="N171" s="35"/>
      <c r="U171"/>
      <c r="V171"/>
      <c r="W171"/>
      <c r="X171"/>
      <c r="Y171"/>
    </row>
    <row r="172" spans="1:28" ht="15" customHeight="1" x14ac:dyDescent="0.25">
      <c r="A172" t="s">
        <v>155</v>
      </c>
      <c r="B172" s="112">
        <v>7.25</v>
      </c>
      <c r="C172" s="34">
        <f t="shared" si="179"/>
        <v>32.8783458869353</v>
      </c>
      <c r="D172" s="34">
        <f t="shared" si="180"/>
        <v>1281.1214684384472</v>
      </c>
      <c r="E172" s="34">
        <f t="shared" si="178"/>
        <v>422.77008458468759</v>
      </c>
      <c r="F172" s="67">
        <f t="shared" si="177"/>
        <v>0.10676012236987061</v>
      </c>
      <c r="N172" s="35"/>
      <c r="U172"/>
      <c r="V172"/>
      <c r="W172"/>
      <c r="X172"/>
      <c r="Y172"/>
    </row>
    <row r="173" spans="1:28" ht="15" customHeight="1" x14ac:dyDescent="0.25">
      <c r="A173" t="s">
        <v>160</v>
      </c>
      <c r="B173" s="112">
        <v>7.75</v>
      </c>
      <c r="C173" s="34">
        <f t="shared" si="179"/>
        <v>25.086610984264361</v>
      </c>
      <c r="D173" s="34">
        <f t="shared" si="180"/>
        <v>1310.4618999691645</v>
      </c>
      <c r="E173" s="34">
        <f t="shared" si="178"/>
        <v>432.45242698982429</v>
      </c>
      <c r="F173" s="67">
        <f t="shared" si="177"/>
        <v>0.1092051583307637</v>
      </c>
      <c r="N173" s="35"/>
      <c r="U173"/>
      <c r="V173"/>
      <c r="W173"/>
      <c r="X173"/>
      <c r="Y173"/>
    </row>
    <row r="174" spans="1:28" ht="15" customHeight="1" x14ac:dyDescent="0.25">
      <c r="A174" t="s">
        <v>161</v>
      </c>
      <c r="B174" s="112">
        <v>8.25</v>
      </c>
      <c r="C174" s="34">
        <f t="shared" si="179"/>
        <v>17.721482617386819</v>
      </c>
      <c r="D174" s="34">
        <f t="shared" si="180"/>
        <v>1330.4535596506528</v>
      </c>
      <c r="E174" s="34">
        <f t="shared" si="178"/>
        <v>439.04967468471546</v>
      </c>
      <c r="F174" s="67">
        <f t="shared" si="177"/>
        <v>0.11087112997088774</v>
      </c>
      <c r="N174" s="35"/>
      <c r="U174"/>
      <c r="V174"/>
      <c r="W174"/>
      <c r="X174"/>
      <c r="Y174"/>
    </row>
    <row r="175" spans="1:28" ht="15" customHeight="1" x14ac:dyDescent="0.25">
      <c r="A175" t="s">
        <v>162</v>
      </c>
      <c r="B175" s="112">
        <v>8.75</v>
      </c>
      <c r="C175" s="34">
        <f t="shared" si="179"/>
        <v>10.872955255096613</v>
      </c>
      <c r="D175" s="34">
        <f t="shared" si="180"/>
        <v>1342.6831954769418</v>
      </c>
      <c r="E175" s="34">
        <f t="shared" si="178"/>
        <v>443.08545450739081</v>
      </c>
      <c r="F175" s="67">
        <f t="shared" si="177"/>
        <v>0.11189026628974515</v>
      </c>
      <c r="N175" s="35"/>
      <c r="U175"/>
      <c r="V175"/>
      <c r="W175"/>
      <c r="X175"/>
      <c r="Y175"/>
    </row>
    <row r="176" spans="1:28" ht="15" customHeight="1" x14ac:dyDescent="0.25">
      <c r="B176" s="112"/>
      <c r="C176" s="34"/>
      <c r="D176" s="55" t="s">
        <v>191</v>
      </c>
      <c r="E176" s="56">
        <f>SUM(E163:E175)</f>
        <v>5283.2703536977679</v>
      </c>
      <c r="F176" s="56">
        <f>E176*0.7</f>
        <v>3698.2892475884373</v>
      </c>
      <c r="G176" s="56">
        <f>E176*0.5</f>
        <v>2641.6351768488839</v>
      </c>
      <c r="H176" s="56">
        <f>E176*0.25</f>
        <v>1320.817588424442</v>
      </c>
      <c r="N176" s="35"/>
      <c r="U176"/>
      <c r="V176"/>
      <c r="W176"/>
      <c r="X176"/>
      <c r="Y176"/>
    </row>
    <row r="177" spans="2:25" ht="15" customHeight="1" x14ac:dyDescent="0.25">
      <c r="E177" s="112" t="s">
        <v>215</v>
      </c>
      <c r="F177" s="112" t="s">
        <v>216</v>
      </c>
      <c r="G177" s="112" t="s">
        <v>217</v>
      </c>
      <c r="H177" s="112" t="s">
        <v>218</v>
      </c>
      <c r="N177" s="35"/>
      <c r="U177"/>
      <c r="V177"/>
      <c r="W177"/>
      <c r="X177"/>
      <c r="Y177"/>
    </row>
    <row r="178" spans="2:25" ht="15" customHeight="1" x14ac:dyDescent="0.25">
      <c r="B178" s="7"/>
      <c r="C178" s="34"/>
      <c r="D178" s="34"/>
      <c r="E178" s="34"/>
      <c r="N178" s="35"/>
      <c r="U178"/>
      <c r="V178"/>
      <c r="W178"/>
      <c r="X178"/>
      <c r="Y178"/>
    </row>
    <row r="179" spans="2:25" ht="15" customHeight="1" x14ac:dyDescent="0.25">
      <c r="B179" s="7"/>
      <c r="C179" s="34"/>
      <c r="D179" s="34"/>
      <c r="E179" s="34"/>
      <c r="N179" s="35"/>
      <c r="U179"/>
      <c r="V179"/>
      <c r="W179"/>
      <c r="X179"/>
      <c r="Y179"/>
    </row>
    <row r="180" spans="2:25" ht="15" customHeight="1" x14ac:dyDescent="0.25">
      <c r="B180" s="7"/>
      <c r="C180" s="34"/>
      <c r="D180" s="34"/>
      <c r="E180" s="34"/>
      <c r="N180" s="35"/>
      <c r="U180"/>
      <c r="V180"/>
      <c r="W180"/>
      <c r="X180"/>
      <c r="Y180"/>
    </row>
    <row r="181" spans="2:25" ht="15" customHeight="1" x14ac:dyDescent="0.25">
      <c r="B181" s="7"/>
      <c r="C181" s="34"/>
      <c r="D181" s="34"/>
      <c r="E181" s="34"/>
      <c r="N181" s="35"/>
      <c r="U181"/>
      <c r="V181"/>
      <c r="W181"/>
      <c r="X181"/>
      <c r="Y181"/>
    </row>
    <row r="182" spans="2:25" ht="15" customHeight="1" x14ac:dyDescent="0.25">
      <c r="B182" s="7"/>
      <c r="C182" s="34"/>
      <c r="D182" s="34"/>
      <c r="E182" s="34"/>
      <c r="N182" s="35"/>
      <c r="U182"/>
      <c r="V182"/>
      <c r="W182"/>
      <c r="X182"/>
      <c r="Y182"/>
    </row>
    <row r="183" spans="2:25" ht="15" customHeight="1" x14ac:dyDescent="0.25">
      <c r="B183" s="7"/>
      <c r="C183" s="34"/>
      <c r="D183" s="34"/>
      <c r="E183" s="34"/>
      <c r="N183" s="35"/>
      <c r="U183"/>
      <c r="V183"/>
      <c r="W183"/>
      <c r="X183"/>
      <c r="Y183"/>
    </row>
    <row r="184" spans="2:25" ht="15" customHeight="1" x14ac:dyDescent="0.25">
      <c r="B184" s="7"/>
      <c r="C184" s="34"/>
      <c r="D184" s="34"/>
      <c r="E184" s="34"/>
      <c r="N184" s="35"/>
      <c r="U184"/>
      <c r="V184"/>
      <c r="W184"/>
      <c r="X184"/>
      <c r="Y184"/>
    </row>
    <row r="185" spans="2:25" ht="15" customHeight="1" x14ac:dyDescent="0.25">
      <c r="B185" s="7"/>
      <c r="C185" s="34"/>
      <c r="D185" s="34"/>
      <c r="E185" s="34"/>
      <c r="N185" s="35"/>
    </row>
    <row r="186" spans="2:25" ht="15" customHeight="1" x14ac:dyDescent="0.25">
      <c r="B186" s="7"/>
      <c r="C186" s="34"/>
      <c r="D186" s="34"/>
      <c r="E186" s="34"/>
      <c r="N186" s="35"/>
    </row>
    <row r="187" spans="2:25" ht="15" customHeight="1" x14ac:dyDescent="0.25">
      <c r="B187" s="7"/>
      <c r="C187" s="34"/>
      <c r="D187" s="34"/>
      <c r="E187" s="34"/>
      <c r="N187" s="35"/>
    </row>
    <row r="188" spans="2:25" x14ac:dyDescent="0.25">
      <c r="B188" s="7"/>
      <c r="C188" s="34"/>
      <c r="D188" s="34"/>
      <c r="E188" s="34"/>
      <c r="N188" s="35"/>
    </row>
    <row r="189" spans="2:25" x14ac:dyDescent="0.25">
      <c r="B189" s="7"/>
      <c r="C189" s="34"/>
      <c r="D189" s="34"/>
      <c r="E189" s="34"/>
    </row>
    <row r="190" spans="2:25" x14ac:dyDescent="0.25">
      <c r="B190" s="7"/>
      <c r="C190" s="34"/>
      <c r="D190" s="34"/>
      <c r="E190" s="34"/>
    </row>
  </sheetData>
  <conditionalFormatting sqref="H176">
    <cfRule type="cellIs" dxfId="9" priority="3" operator="lessThan">
      <formula>$Q160</formula>
    </cfRule>
    <cfRule type="cellIs" dxfId="8" priority="4" operator="greaterThan">
      <formula>$Q160</formula>
    </cfRule>
  </conditionalFormatting>
  <conditionalFormatting sqref="E176:G176">
    <cfRule type="cellIs" dxfId="7" priority="5" operator="lessThan">
      <formula>$Q160</formula>
    </cfRule>
    <cfRule type="cellIs" dxfId="6" priority="6" operator="greaterThan">
      <formula>$Q160</formula>
    </cfRule>
  </conditionalFormatting>
  <conditionalFormatting sqref="Q160">
    <cfRule type="cellIs" dxfId="5" priority="1" operator="greaterThan">
      <formula>$AI$27</formula>
    </cfRule>
    <cfRule type="cellIs" dxfId="4" priority="2" operator="lessThanOrEqual">
      <formula>$AI$27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 Input</vt:lpstr>
      <vt:lpstr>Formulas</vt:lpstr>
      <vt:lpstr>Julian Calander</vt:lpstr>
      <vt:lpstr>Lookup</vt:lpstr>
      <vt:lpstr>Working 2</vt:lpstr>
      <vt:lpstr>Working</vt:lpstr>
      <vt:lpstr>7-21-13</vt:lpstr>
      <vt:lpstr>7-22-13</vt:lpstr>
      <vt:lpstr>7-23-13</vt:lpstr>
      <vt:lpstr>RestDay</vt:lpstr>
      <vt:lpstr>7-24-13</vt:lpstr>
      <vt:lpstr>Elevation Data</vt:lpstr>
    </vt:vector>
  </TitlesOfParts>
  <Company>Greenville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Kiowski, Lucas</dc:creator>
  <cp:lastModifiedBy>Lucas D. Kiowski</cp:lastModifiedBy>
  <dcterms:created xsi:type="dcterms:W3CDTF">2013-05-01T20:55:42Z</dcterms:created>
  <dcterms:modified xsi:type="dcterms:W3CDTF">2015-05-29T18:23:21Z</dcterms:modified>
</cp:coreProperties>
</file>